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L:\Politik og Konkurrencer\3. Green Key\3.2.1. År\2023\Green Attraction\Kriterier og baggrund\"/>
    </mc:Choice>
  </mc:AlternateContent>
  <xr:revisionPtr revIDLastSave="0" documentId="13_ncr:1_{56877EEA-4725-4919-B58A-830282FE707D}" xr6:coauthVersionLast="47" xr6:coauthVersionMax="47" xr10:uidLastSave="{00000000-0000-0000-0000-000000000000}"/>
  <bookViews>
    <workbookView xWindow="-108" yWindow="-108" windowWidth="23256" windowHeight="12576" firstSheet="1" activeTab="1" xr2:uid="{00000000-000D-0000-FFFF-FFFF00000000}"/>
  </bookViews>
  <sheets>
    <sheet name="A. Virksomhedsdata" sheetId="1" r:id="rId1"/>
    <sheet name="B. Kriterier" sheetId="2" r:id="rId2"/>
    <sheet name="C. Introduktion" sheetId="3" r:id="rId3"/>
    <sheet name="1.Miljøledelse" sheetId="4" state="hidden" r:id="rId4"/>
    <sheet name="4.Vandforbrug" sheetId="5" state="hidden" r:id="rId5"/>
    <sheet name="5. Rengøring" sheetId="6" state="hidden" r:id="rId6"/>
    <sheet name="6.Affaldsplan" sheetId="7" state="hidden" r:id="rId7"/>
    <sheet name="7.Energiforbrug" sheetId="8" state="hidden" r:id="rId8"/>
    <sheet name="8. Økologiprocent" sheetId="9" state="hidden" r:id="rId9"/>
    <sheet name="1. Miljøledelse" sheetId="17" r:id="rId10"/>
    <sheet name="4. Vandforbrug" sheetId="11" r:id="rId11"/>
    <sheet name="5. Rengøring og midler" sheetId="12" r:id="rId12"/>
    <sheet name="6. Affaldsplan" sheetId="13" r:id="rId13"/>
    <sheet name="7. Energiforbrug" sheetId="18" r:id="rId14"/>
    <sheet name="8.1 Økologiprocent" sheetId="14" r:id="rId15"/>
    <sheet name="8.2 Madspildsprocedure" sheetId="15" r:id="rId16"/>
    <sheet name="12. Grøn indkøbspoltik" sheetId="16" r:id="rId17"/>
    <sheet name="Ark1" sheetId="10" r:id="rId18"/>
  </sheets>
  <definedNames>
    <definedName name="_xlnm._FilterDatabase" localSheetId="1" hidden="1">'B. Kriterier'!$A$1:$K$269</definedName>
    <definedName name="Z_507F482F_13C0_4805_AED4_AEDBC347912B_.wvu.FilterData" localSheetId="1" hidden="1">'B. Kriterier'!$A$1:$K$269</definedName>
    <definedName name="Z_A1D9BC16_97D5_4B07_B3B4_7722A1CAE2B0_.wvu.FilterData" localSheetId="1" hidden="1">'B. Kriterier'!$A$2:$K$269</definedName>
    <definedName name="Z_BD3BB644_FD58_43C6_8156_1BD0BBDEEE88_.wvu.FilterData" localSheetId="1" hidden="1">'B. Kriterier'!$A$1:$K$269</definedName>
  </definedNames>
  <calcPr calcId="181029"/>
  <customWorkbookViews>
    <customWorkbookView name="Mikal Holt Jensen - Privat visning" guid="{507F482F-13C0-4805-AED4-AEDBC347912B}" mergeInterval="0" personalView="1" maximized="1" xWindow="1" yWindow="1" windowWidth="1676" windowHeight="774" activeSheetId="1"/>
    <customWorkbookView name="Maria Nielsen - Privat visning" guid="{A1D9BC16-97D5-4B07-B3B4-7722A1CAE2B0}" mergeInterval="0" personalView="1" maximized="1" xWindow="-9" yWindow="-9" windowWidth="1938" windowHeight="1048" activeSheetId="2"/>
    <customWorkbookView name="Michael Jensen - Personal View" guid="{BD3BB644-FD58-43C6-8156-1BD0BBDEEE88}" mergeInterval="0" personalView="1" maximized="1" xWindow="-8" yWindow="-8" windowWidth="1936" windowHeight="1056" activeSheetId="2"/>
  </customWorkbookViews>
</workbook>
</file>

<file path=xl/calcChain.xml><?xml version="1.0" encoding="utf-8"?>
<calcChain xmlns="http://schemas.openxmlformats.org/spreadsheetml/2006/main">
  <c r="G97" i="2" l="1"/>
  <c r="G141" i="2"/>
  <c r="H97" i="2"/>
  <c r="H98" i="2"/>
  <c r="E10" i="11"/>
  <c r="E11" i="11"/>
  <c r="E12" i="11"/>
  <c r="E13" i="11"/>
  <c r="E14" i="11"/>
  <c r="E15" i="11"/>
  <c r="E16" i="11"/>
  <c r="E17" i="11"/>
  <c r="E18" i="11"/>
  <c r="E19" i="11"/>
  <c r="E20" i="11"/>
  <c r="E21" i="11"/>
  <c r="E22" i="11"/>
  <c r="E23" i="11"/>
  <c r="E24" i="11"/>
  <c r="E25" i="11"/>
  <c r="E26" i="11"/>
  <c r="D10" i="11"/>
  <c r="D11" i="11"/>
  <c r="D12" i="11"/>
  <c r="D13" i="11"/>
  <c r="D14" i="11"/>
  <c r="D15" i="11"/>
  <c r="D16" i="11"/>
  <c r="D17" i="11"/>
  <c r="D18" i="11"/>
  <c r="D19" i="11"/>
  <c r="D20" i="11"/>
  <c r="D21" i="11"/>
  <c r="D22" i="11"/>
  <c r="D23" i="11"/>
  <c r="D24" i="11"/>
  <c r="D25" i="11"/>
  <c r="D26" i="11"/>
  <c r="E8" i="11"/>
  <c r="F7" i="14" l="1"/>
  <c r="E9" i="14"/>
  <c r="H240" i="2"/>
  <c r="G240" i="2"/>
  <c r="H210" i="2"/>
  <c r="H206" i="2"/>
  <c r="H193" i="2"/>
  <c r="H165" i="2"/>
  <c r="G74" i="2"/>
  <c r="G71" i="2"/>
  <c r="G53" i="2" l="1"/>
  <c r="H53" i="2"/>
  <c r="G9" i="2"/>
  <c r="G206" i="2"/>
  <c r="G207" i="2"/>
  <c r="H207" i="2"/>
  <c r="G210" i="2"/>
  <c r="G165" i="2"/>
  <c r="H152" i="2" l="1"/>
  <c r="G152" i="2"/>
  <c r="H151" i="2"/>
  <c r="G151" i="2"/>
  <c r="H150" i="2"/>
  <c r="G150" i="2"/>
  <c r="H259" i="2"/>
  <c r="H199" i="2"/>
  <c r="H198" i="2"/>
  <c r="H197" i="2"/>
  <c r="H196" i="2"/>
  <c r="H194" i="2"/>
  <c r="H182" i="2"/>
  <c r="H157" i="2"/>
  <c r="H106" i="2"/>
  <c r="H82" i="2"/>
  <c r="H81" i="2"/>
  <c r="H71" i="2"/>
  <c r="H261" i="2"/>
  <c r="H260" i="2"/>
  <c r="H172" i="2"/>
  <c r="H170" i="2"/>
  <c r="H167" i="2"/>
  <c r="H166" i="2"/>
  <c r="H164" i="2"/>
  <c r="H141" i="2"/>
  <c r="H134" i="2"/>
  <c r="H119" i="2"/>
  <c r="H77" i="2"/>
  <c r="H74" i="2"/>
  <c r="H58" i="2"/>
  <c r="H54" i="2"/>
  <c r="H266" i="2"/>
  <c r="H265" i="2"/>
  <c r="H264" i="2"/>
  <c r="H249" i="2"/>
  <c r="H248" i="2"/>
  <c r="H234" i="2"/>
  <c r="H233" i="2"/>
  <c r="H230" i="2"/>
  <c r="H227" i="2"/>
  <c r="H219" i="2"/>
  <c r="H215" i="2"/>
  <c r="H214" i="2"/>
  <c r="H190" i="2"/>
  <c r="H187" i="2"/>
  <c r="H186" i="2"/>
  <c r="H185" i="2"/>
  <c r="H183" i="2"/>
  <c r="H171" i="2"/>
  <c r="H162" i="2"/>
  <c r="H155" i="2"/>
  <c r="H154" i="2"/>
  <c r="H139" i="2"/>
  <c r="H132" i="2"/>
  <c r="H129" i="2"/>
  <c r="H128" i="2"/>
  <c r="H121" i="2"/>
  <c r="H111" i="2"/>
  <c r="H108" i="2"/>
  <c r="H107" i="2"/>
  <c r="H105" i="2"/>
  <c r="H99" i="2"/>
  <c r="H96" i="2"/>
  <c r="H95" i="2"/>
  <c r="H89" i="2"/>
  <c r="H85" i="2"/>
  <c r="H80" i="2"/>
  <c r="H65" i="2"/>
  <c r="H62" i="2"/>
  <c r="H56" i="2"/>
  <c r="H51" i="2"/>
  <c r="H46" i="2"/>
  <c r="H43" i="2"/>
  <c r="H34" i="2"/>
  <c r="H31" i="2"/>
  <c r="H24" i="2" s="1"/>
  <c r="H13" i="2"/>
  <c r="H12" i="2"/>
  <c r="H10" i="2"/>
  <c r="H263" i="2"/>
  <c r="H250" i="2"/>
  <c r="H247" i="2"/>
  <c r="H231" i="2"/>
  <c r="H189" i="2"/>
  <c r="H156" i="2"/>
  <c r="H146" i="2"/>
  <c r="H138" i="2"/>
  <c r="H130" i="2"/>
  <c r="H115" i="2"/>
  <c r="H113" i="2"/>
  <c r="H79" i="2"/>
  <c r="H40" i="2"/>
  <c r="H22" i="2"/>
  <c r="H14" i="2" s="1"/>
  <c r="H262" i="2"/>
  <c r="H256" i="2"/>
  <c r="H255" i="2"/>
  <c r="H237" i="2"/>
  <c r="H229" i="2"/>
  <c r="H225" i="2"/>
  <c r="H224" i="2"/>
  <c r="H223" i="2"/>
  <c r="H222" i="2"/>
  <c r="H221" i="2"/>
  <c r="H220" i="2"/>
  <c r="H218" i="2"/>
  <c r="H212" i="2"/>
  <c r="H208" i="2"/>
  <c r="H205" i="2"/>
  <c r="H200" i="2" s="1"/>
  <c r="H188" i="2"/>
  <c r="H184" i="2"/>
  <c r="H147" i="2"/>
  <c r="H145" i="2"/>
  <c r="H137" i="2"/>
  <c r="H136" i="2"/>
  <c r="H131" i="2"/>
  <c r="H117" i="2"/>
  <c r="H116" i="2"/>
  <c r="H93" i="2"/>
  <c r="H91" i="2"/>
  <c r="H88" i="2"/>
  <c r="H11" i="2"/>
  <c r="H9" i="2"/>
  <c r="G266" i="2"/>
  <c r="G265" i="2"/>
  <c r="G264" i="2"/>
  <c r="G263" i="2"/>
  <c r="G262" i="2"/>
  <c r="G261" i="2"/>
  <c r="G260" i="2"/>
  <c r="G259" i="2"/>
  <c r="G256" i="2"/>
  <c r="G255" i="2"/>
  <c r="G250" i="2"/>
  <c r="G249" i="2"/>
  <c r="G248" i="2"/>
  <c r="G247" i="2"/>
  <c r="G237" i="2"/>
  <c r="G234" i="2"/>
  <c r="G233" i="2"/>
  <c r="G231" i="2"/>
  <c r="G230" i="2"/>
  <c r="G229" i="2"/>
  <c r="G227" i="2"/>
  <c r="G225" i="2"/>
  <c r="G224" i="2"/>
  <c r="G223" i="2"/>
  <c r="G222" i="2"/>
  <c r="G221" i="2"/>
  <c r="G220" i="2"/>
  <c r="G219" i="2"/>
  <c r="G218" i="2"/>
  <c r="G215" i="2"/>
  <c r="G214" i="2"/>
  <c r="G212" i="2"/>
  <c r="G208" i="2"/>
  <c r="G205" i="2"/>
  <c r="G193" i="2"/>
  <c r="G199" i="2"/>
  <c r="G198" i="2"/>
  <c r="G197" i="2"/>
  <c r="G196" i="2"/>
  <c r="G194" i="2"/>
  <c r="G190" i="2"/>
  <c r="G189" i="2"/>
  <c r="G188" i="2"/>
  <c r="G187" i="2"/>
  <c r="G186" i="2"/>
  <c r="G185" i="2"/>
  <c r="G184" i="2"/>
  <c r="G183" i="2"/>
  <c r="G182" i="2"/>
  <c r="G172" i="2"/>
  <c r="G171" i="2"/>
  <c r="G170" i="2"/>
  <c r="G167" i="2"/>
  <c r="G166" i="2"/>
  <c r="G164" i="2"/>
  <c r="G162" i="2"/>
  <c r="G157" i="2"/>
  <c r="G156" i="2"/>
  <c r="G155" i="2"/>
  <c r="G154" i="2"/>
  <c r="G147" i="2"/>
  <c r="G146" i="2"/>
  <c r="G145" i="2"/>
  <c r="G139" i="2"/>
  <c r="G138" i="2"/>
  <c r="G137" i="2"/>
  <c r="G136" i="2"/>
  <c r="G134" i="2"/>
  <c r="G132" i="2"/>
  <c r="G131" i="2"/>
  <c r="G130" i="2"/>
  <c r="G129" i="2"/>
  <c r="G128" i="2"/>
  <c r="G121" i="2"/>
  <c r="G119" i="2"/>
  <c r="G117" i="2"/>
  <c r="G116" i="2"/>
  <c r="G115" i="2"/>
  <c r="G113" i="2"/>
  <c r="G111" i="2"/>
  <c r="G108" i="2"/>
  <c r="G107" i="2"/>
  <c r="G106" i="2"/>
  <c r="G105" i="2"/>
  <c r="G99" i="2"/>
  <c r="G98" i="2"/>
  <c r="G96" i="2"/>
  <c r="G95" i="2"/>
  <c r="G93" i="2"/>
  <c r="G91" i="2"/>
  <c r="G89" i="2"/>
  <c r="G88" i="2"/>
  <c r="G85" i="2"/>
  <c r="G82" i="2"/>
  <c r="G81" i="2"/>
  <c r="G80" i="2"/>
  <c r="G79" i="2"/>
  <c r="G77" i="2"/>
  <c r="G65" i="2"/>
  <c r="G62" i="2"/>
  <c r="G58" i="2"/>
  <c r="G56" i="2"/>
  <c r="G54" i="2"/>
  <c r="G51" i="2"/>
  <c r="G46" i="2"/>
  <c r="G43" i="2"/>
  <c r="G40" i="2"/>
  <c r="G34" i="2"/>
  <c r="G31" i="2"/>
  <c r="G24" i="2" s="1"/>
  <c r="G22" i="2"/>
  <c r="G14" i="2" s="1"/>
  <c r="G13" i="2"/>
  <c r="G12" i="2"/>
  <c r="G11" i="2"/>
  <c r="G10" i="2"/>
  <c r="M30" i="18"/>
  <c r="N30" i="18" s="1"/>
  <c r="G52" i="18"/>
  <c r="D51" i="18"/>
  <c r="F51" i="18" s="1"/>
  <c r="H51" i="18" s="1"/>
  <c r="D50" i="18"/>
  <c r="F50" i="18" s="1"/>
  <c r="H50" i="18" s="1"/>
  <c r="D49" i="18"/>
  <c r="F49" i="18" s="1"/>
  <c r="H49" i="18" s="1"/>
  <c r="D48" i="18"/>
  <c r="F48" i="18" s="1"/>
  <c r="H48" i="18" s="1"/>
  <c r="D47" i="18"/>
  <c r="F47" i="18" s="1"/>
  <c r="H47" i="18" s="1"/>
  <c r="D46" i="18"/>
  <c r="F46" i="18" s="1"/>
  <c r="H46" i="18" s="1"/>
  <c r="D45" i="18"/>
  <c r="F45" i="18" s="1"/>
  <c r="H45" i="18" s="1"/>
  <c r="D44" i="18"/>
  <c r="F44" i="18" s="1"/>
  <c r="H44" i="18" s="1"/>
  <c r="D43" i="18"/>
  <c r="F43" i="18" s="1"/>
  <c r="H43" i="18" s="1"/>
  <c r="D42" i="18"/>
  <c r="F42" i="18" s="1"/>
  <c r="H42" i="18" s="1"/>
  <c r="D41" i="18"/>
  <c r="F41" i="18" s="1"/>
  <c r="H41" i="18" s="1"/>
  <c r="D40" i="18"/>
  <c r="F40" i="18" s="1"/>
  <c r="H40" i="18" s="1"/>
  <c r="D39" i="18"/>
  <c r="F39" i="18" s="1"/>
  <c r="H39" i="18" s="1"/>
  <c r="D38" i="18"/>
  <c r="F38" i="18" s="1"/>
  <c r="H38" i="18" s="1"/>
  <c r="F37" i="18"/>
  <c r="H37" i="18" s="1"/>
  <c r="D37" i="18"/>
  <c r="D36" i="18"/>
  <c r="F36" i="18" s="1"/>
  <c r="H36" i="18" s="1"/>
  <c r="D35" i="18"/>
  <c r="F35" i="18" s="1"/>
  <c r="H35" i="18" s="1"/>
  <c r="D34" i="18"/>
  <c r="F34" i="18" s="1"/>
  <c r="H34" i="18" s="1"/>
  <c r="D33" i="18"/>
  <c r="F33" i="18" s="1"/>
  <c r="H33" i="18" s="1"/>
  <c r="H52" i="18" s="1"/>
  <c r="D32" i="18"/>
  <c r="F32" i="18" s="1"/>
  <c r="F31" i="18"/>
  <c r="H31" i="18" s="1"/>
  <c r="F30" i="18"/>
  <c r="H30" i="18" s="1"/>
  <c r="E24" i="18"/>
  <c r="H24" i="18" s="1"/>
  <c r="I24" i="18" s="1"/>
  <c r="D24" i="18"/>
  <c r="E23" i="18"/>
  <c r="D23" i="18"/>
  <c r="H23" i="18" s="1"/>
  <c r="I23" i="18" s="1"/>
  <c r="E22" i="18"/>
  <c r="D22" i="18"/>
  <c r="E21" i="18"/>
  <c r="G21" i="18" s="1"/>
  <c r="D21" i="18"/>
  <c r="E20" i="18"/>
  <c r="G20" i="18" s="1"/>
  <c r="D20" i="18"/>
  <c r="E19" i="18"/>
  <c r="D19" i="18"/>
  <c r="H19" i="18" s="1"/>
  <c r="I19" i="18" s="1"/>
  <c r="E18" i="18"/>
  <c r="D18" i="18"/>
  <c r="E17" i="18"/>
  <c r="G17" i="18" s="1"/>
  <c r="D17" i="18"/>
  <c r="E16" i="18"/>
  <c r="D16" i="18"/>
  <c r="N15" i="18"/>
  <c r="E15" i="18"/>
  <c r="D15" i="18"/>
  <c r="H15" i="18" s="1"/>
  <c r="I15" i="18" s="1"/>
  <c r="N14" i="18"/>
  <c r="N16" i="18" s="1"/>
  <c r="N17" i="18" s="1"/>
  <c r="M14" i="18"/>
  <c r="M16" i="18" s="1"/>
  <c r="E14" i="18"/>
  <c r="D14" i="18"/>
  <c r="G14" i="18" s="1"/>
  <c r="E13" i="18"/>
  <c r="D13" i="18"/>
  <c r="E12" i="18"/>
  <c r="D12" i="18"/>
  <c r="H12" i="18" s="1"/>
  <c r="I12" i="18" s="1"/>
  <c r="E11" i="18"/>
  <c r="D11" i="18"/>
  <c r="E10" i="18"/>
  <c r="D10" i="18"/>
  <c r="E9" i="18"/>
  <c r="D9" i="18"/>
  <c r="E8" i="18"/>
  <c r="D8" i="18"/>
  <c r="E7" i="18"/>
  <c r="G7" i="18" s="1"/>
  <c r="D7" i="18"/>
  <c r="E6" i="18"/>
  <c r="D6" i="18"/>
  <c r="E4" i="18"/>
  <c r="D4" i="18"/>
  <c r="G4" i="18" s="1"/>
  <c r="H3" i="18"/>
  <c r="I3" i="18" s="1"/>
  <c r="G3" i="18"/>
  <c r="G2" i="2" l="1"/>
  <c r="G66" i="2"/>
  <c r="G153" i="2"/>
  <c r="G168" i="2"/>
  <c r="G200" i="2"/>
  <c r="G52" i="2"/>
  <c r="G159" i="2"/>
  <c r="G173" i="2"/>
  <c r="H153" i="2"/>
  <c r="H52" i="2"/>
  <c r="G83" i="2"/>
  <c r="G211" i="2"/>
  <c r="H173" i="2"/>
  <c r="G32" i="2"/>
  <c r="H32" i="2"/>
  <c r="H83" i="2"/>
  <c r="H159" i="2"/>
  <c r="H191" i="2"/>
  <c r="G241" i="2"/>
  <c r="H211" i="2"/>
  <c r="H241" i="2"/>
  <c r="H122" i="2"/>
  <c r="H66" i="2"/>
  <c r="G122" i="2"/>
  <c r="G191" i="2"/>
  <c r="H168" i="2"/>
  <c r="H251" i="2"/>
  <c r="H2" i="2"/>
  <c r="G251" i="2"/>
  <c r="H11" i="18"/>
  <c r="I11" i="18" s="1"/>
  <c r="H18" i="18"/>
  <c r="I18" i="18" s="1"/>
  <c r="G6" i="18"/>
  <c r="G10" i="18"/>
  <c r="H16" i="18"/>
  <c r="I16" i="18" s="1"/>
  <c r="H20" i="18"/>
  <c r="I20" i="18" s="1"/>
  <c r="H10" i="18"/>
  <c r="I10" i="18" s="1"/>
  <c r="H17" i="18"/>
  <c r="I17" i="18" s="1"/>
  <c r="H6" i="18"/>
  <c r="I6" i="18" s="1"/>
  <c r="H8" i="18"/>
  <c r="I8" i="18" s="1"/>
  <c r="H13" i="18"/>
  <c r="I13" i="18" s="1"/>
  <c r="H14" i="18"/>
  <c r="I14" i="18" s="1"/>
  <c r="G16" i="18"/>
  <c r="H22" i="18"/>
  <c r="I22" i="18" s="1"/>
  <c r="G24" i="18"/>
  <c r="D52" i="18"/>
  <c r="H4" i="18"/>
  <c r="I4" i="18" s="1"/>
  <c r="H7" i="18"/>
  <c r="I7" i="18" s="1"/>
  <c r="H9" i="18"/>
  <c r="I9" i="18" s="1"/>
  <c r="G11" i="18"/>
  <c r="H21" i="18"/>
  <c r="I21" i="18" s="1"/>
  <c r="N31" i="18"/>
  <c r="N32" i="18"/>
  <c r="F52" i="18"/>
  <c r="H32" i="18"/>
  <c r="G8" i="18"/>
  <c r="G18" i="18"/>
  <c r="G13" i="18"/>
  <c r="G23" i="18"/>
  <c r="G12" i="18"/>
  <c r="G22" i="18"/>
  <c r="G9" i="18"/>
  <c r="G19" i="18"/>
  <c r="G15" i="18"/>
  <c r="I52" i="2" l="1"/>
  <c r="I2" i="2"/>
  <c r="I273" i="2" s="1"/>
  <c r="I241" i="2"/>
  <c r="H267" i="2"/>
  <c r="G268" i="2" s="1"/>
  <c r="I251" i="2"/>
  <c r="F25" i="14"/>
  <c r="E25" i="14"/>
  <c r="F24" i="14"/>
  <c r="E24" i="14"/>
  <c r="F23" i="14"/>
  <c r="E23" i="14"/>
  <c r="F22" i="14"/>
  <c r="E22" i="14"/>
  <c r="F21" i="14"/>
  <c r="E21" i="14"/>
  <c r="F20" i="14"/>
  <c r="E20" i="14"/>
  <c r="F19" i="14"/>
  <c r="E19" i="14"/>
  <c r="F18" i="14"/>
  <c r="E18" i="14"/>
  <c r="F17" i="14"/>
  <c r="E17" i="14"/>
  <c r="F16" i="14"/>
  <c r="E16" i="14"/>
  <c r="F15" i="14"/>
  <c r="E15" i="14"/>
  <c r="F14" i="14"/>
  <c r="E14" i="14"/>
  <c r="F13" i="14"/>
  <c r="E13" i="14"/>
  <c r="F12" i="14"/>
  <c r="E12" i="14"/>
  <c r="F11" i="14"/>
  <c r="E11" i="14"/>
  <c r="F10" i="14"/>
  <c r="E10" i="14"/>
  <c r="F9" i="14"/>
  <c r="F8" i="14"/>
  <c r="E8" i="14"/>
  <c r="E7" i="14"/>
  <c r="F6" i="14"/>
  <c r="E6" i="14"/>
  <c r="F5" i="14"/>
  <c r="G64" i="11"/>
  <c r="E64" i="11"/>
  <c r="D63" i="11"/>
  <c r="F63" i="11" s="1"/>
  <c r="H63" i="11" s="1"/>
  <c r="D62" i="11"/>
  <c r="F62" i="11" s="1"/>
  <c r="H62" i="11" s="1"/>
  <c r="D61" i="11"/>
  <c r="F61" i="11" s="1"/>
  <c r="H61" i="11" s="1"/>
  <c r="D60" i="11"/>
  <c r="F60" i="11" s="1"/>
  <c r="H60" i="11" s="1"/>
  <c r="D59" i="11"/>
  <c r="F59" i="11" s="1"/>
  <c r="H59" i="11" s="1"/>
  <c r="D58" i="11"/>
  <c r="F58" i="11" s="1"/>
  <c r="H58" i="11" s="1"/>
  <c r="D57" i="11"/>
  <c r="F57" i="11" s="1"/>
  <c r="H57" i="11" s="1"/>
  <c r="D56" i="11"/>
  <c r="F56" i="11" s="1"/>
  <c r="H56" i="11" s="1"/>
  <c r="D55" i="11"/>
  <c r="F55" i="11" s="1"/>
  <c r="H55" i="11" s="1"/>
  <c r="D54" i="11"/>
  <c r="F54" i="11" s="1"/>
  <c r="H54" i="11" s="1"/>
  <c r="D53" i="11"/>
  <c r="F53" i="11" s="1"/>
  <c r="H53" i="11" s="1"/>
  <c r="D52" i="11"/>
  <c r="F52" i="11" s="1"/>
  <c r="H52" i="11" s="1"/>
  <c r="D51" i="11"/>
  <c r="F51" i="11" s="1"/>
  <c r="H51" i="11" s="1"/>
  <c r="D50" i="11"/>
  <c r="F50" i="11" s="1"/>
  <c r="H50" i="11" s="1"/>
  <c r="D49" i="11"/>
  <c r="F49" i="11" s="1"/>
  <c r="H49" i="11" s="1"/>
  <c r="D48" i="11"/>
  <c r="F48" i="11" s="1"/>
  <c r="H48" i="11" s="1"/>
  <c r="D47" i="11"/>
  <c r="F47" i="11" s="1"/>
  <c r="H47" i="11" s="1"/>
  <c r="D46" i="11"/>
  <c r="F46" i="11" s="1"/>
  <c r="H46" i="11" s="1"/>
  <c r="D45" i="11"/>
  <c r="F45" i="11" s="1"/>
  <c r="H45" i="11" s="1"/>
  <c r="H64" i="11" s="1"/>
  <c r="D44" i="11"/>
  <c r="D43" i="11"/>
  <c r="F43" i="11" s="1"/>
  <c r="H43" i="11" s="1"/>
  <c r="F42" i="11"/>
  <c r="G26" i="11"/>
  <c r="H26" i="11" s="1"/>
  <c r="G25" i="11"/>
  <c r="H25" i="11" s="1"/>
  <c r="G23" i="11"/>
  <c r="H23" i="11" s="1"/>
  <c r="G21" i="11"/>
  <c r="H21" i="11" s="1"/>
  <c r="F20" i="11"/>
  <c r="G19" i="11"/>
  <c r="H19" i="11" s="1"/>
  <c r="G17" i="11"/>
  <c r="H17" i="11" s="1"/>
  <c r="G14" i="11"/>
  <c r="H14" i="11" s="1"/>
  <c r="F14" i="11"/>
  <c r="G13" i="11"/>
  <c r="H13" i="11" s="1"/>
  <c r="F11" i="11"/>
  <c r="F10" i="11"/>
  <c r="E9" i="11"/>
  <c r="D9" i="11"/>
  <c r="D8" i="11"/>
  <c r="E6" i="11"/>
  <c r="D6" i="11"/>
  <c r="G5" i="11"/>
  <c r="H5" i="11" s="1"/>
  <c r="F5" i="11"/>
  <c r="G6" i="11" l="1"/>
  <c r="H6" i="11" s="1"/>
  <c r="G15" i="11"/>
  <c r="H15" i="11" s="1"/>
  <c r="G22" i="11"/>
  <c r="H22" i="11" s="1"/>
  <c r="F19" i="11"/>
  <c r="F25" i="11"/>
  <c r="G16" i="11"/>
  <c r="H16" i="11" s="1"/>
  <c r="F18" i="11"/>
  <c r="G20" i="11"/>
  <c r="H20" i="11" s="1"/>
  <c r="F24" i="11"/>
  <c r="D64" i="11"/>
  <c r="F17" i="11"/>
  <c r="F22" i="11"/>
  <c r="F9" i="11"/>
  <c r="G8" i="11"/>
  <c r="H8" i="11" s="1"/>
  <c r="G9" i="11"/>
  <c r="H9" i="11" s="1"/>
  <c r="F12" i="11"/>
  <c r="G11" i="11"/>
  <c r="H11" i="11" s="1"/>
  <c r="G12" i="11"/>
  <c r="H12" i="11" s="1"/>
  <c r="F8" i="11"/>
  <c r="F13" i="11"/>
  <c r="F21" i="11"/>
  <c r="G24" i="11"/>
  <c r="H24" i="11" s="1"/>
  <c r="F26" i="11"/>
  <c r="F6" i="11"/>
  <c r="G10" i="11"/>
  <c r="H10" i="11" s="1"/>
  <c r="F15" i="11"/>
  <c r="G18" i="11"/>
  <c r="H18" i="11" s="1"/>
  <c r="F23" i="11"/>
  <c r="F44" i="11"/>
  <c r="F16" i="11"/>
  <c r="F64" i="11" l="1"/>
  <c r="H44" i="11"/>
  <c r="H275" i="2" l="1"/>
  <c r="H291" i="2"/>
  <c r="G289" i="2"/>
  <c r="H289" i="2"/>
  <c r="G288" i="2"/>
  <c r="H288" i="2"/>
  <c r="G287" i="2"/>
  <c r="H287" i="2"/>
  <c r="G286" i="2"/>
  <c r="H286" i="2"/>
  <c r="G285" i="2"/>
  <c r="H285" i="2"/>
  <c r="G284" i="2"/>
  <c r="H284" i="2"/>
  <c r="G283" i="2"/>
  <c r="H283" i="2"/>
  <c r="G282" i="2"/>
  <c r="H282" i="2"/>
  <c r="G281" i="2"/>
  <c r="H281" i="2"/>
  <c r="G280" i="2"/>
  <c r="H280" i="2"/>
  <c r="G279" i="2"/>
  <c r="H279" i="2"/>
  <c r="G278" i="2"/>
  <c r="H278" i="2"/>
  <c r="G277" i="2"/>
  <c r="H277" i="2"/>
  <c r="G276" i="2"/>
  <c r="H276" i="2"/>
  <c r="G274" i="2"/>
  <c r="H274" i="2"/>
  <c r="G273" i="2"/>
  <c r="H273" i="2"/>
  <c r="I289" i="2" l="1"/>
  <c r="I288" i="2"/>
  <c r="I211" i="2"/>
  <c r="I287" i="2" s="1"/>
  <c r="I200" i="2"/>
  <c r="I286" i="2" s="1"/>
  <c r="H290" i="2" l="1"/>
  <c r="G291" i="2"/>
  <c r="I14" i="2"/>
  <c r="I274" i="2" s="1"/>
  <c r="G275" i="2"/>
  <c r="I32" i="2"/>
  <c r="I276" i="2" s="1"/>
  <c r="I277" i="2"/>
  <c r="I66" i="2"/>
  <c r="I278" i="2" s="1"/>
  <c r="I83" i="2"/>
  <c r="I279" i="2" s="1"/>
  <c r="I122" i="2"/>
  <c r="I280" i="2" s="1"/>
  <c r="I153" i="2"/>
  <c r="I281" i="2" s="1"/>
  <c r="I159" i="2"/>
  <c r="I282" i="2" s="1"/>
  <c r="I168" i="2"/>
  <c r="I283" i="2" s="1"/>
  <c r="I24" i="2" l="1"/>
  <c r="I275" i="2" s="1"/>
  <c r="G267" i="2"/>
  <c r="I267" i="2" s="1"/>
  <c r="I173" i="2"/>
  <c r="I284" i="2" s="1"/>
  <c r="I191" i="2"/>
  <c r="I285" i="2" s="1"/>
  <c r="M47" i="8"/>
  <c r="N47" i="8" s="1"/>
  <c r="N33" i="8"/>
  <c r="M32" i="8"/>
  <c r="N32" i="8" s="1"/>
  <c r="N15" i="8"/>
  <c r="M14" i="8"/>
  <c r="N14" i="8" s="1"/>
  <c r="F25" i="7"/>
  <c r="G25" i="7"/>
  <c r="H25" i="7"/>
  <c r="I25" i="7"/>
  <c r="E25" i="7"/>
  <c r="K5" i="7"/>
  <c r="K6" i="7"/>
  <c r="K7" i="7"/>
  <c r="K8" i="7"/>
  <c r="K9" i="7"/>
  <c r="K10" i="7"/>
  <c r="K11" i="7"/>
  <c r="K12" i="7"/>
  <c r="K13" i="7"/>
  <c r="K14" i="7"/>
  <c r="K15" i="7"/>
  <c r="K16" i="7"/>
  <c r="K17" i="7"/>
  <c r="K18" i="7"/>
  <c r="K19" i="7"/>
  <c r="K22" i="7"/>
  <c r="K23" i="7"/>
  <c r="K24" i="7"/>
  <c r="K4" i="7"/>
  <c r="J5" i="7"/>
  <c r="J6" i="7"/>
  <c r="J7" i="7"/>
  <c r="J8" i="7"/>
  <c r="J9" i="7"/>
  <c r="J10" i="7"/>
  <c r="J11" i="7"/>
  <c r="J12" i="7"/>
  <c r="J13" i="7"/>
  <c r="J14" i="7"/>
  <c r="J15" i="7"/>
  <c r="J16" i="7"/>
  <c r="J17" i="7"/>
  <c r="J18" i="7"/>
  <c r="J19" i="7"/>
  <c r="J22" i="7"/>
  <c r="J23" i="7"/>
  <c r="J24" i="7"/>
  <c r="J4" i="7"/>
  <c r="H3" i="8"/>
  <c r="I3" i="8" s="1"/>
  <c r="G3" i="8"/>
  <c r="L82" i="5"/>
  <c r="M82" i="5" s="1"/>
  <c r="L81" i="5"/>
  <c r="L66" i="5"/>
  <c r="M66" i="5" s="1"/>
  <c r="L65" i="5"/>
  <c r="L49" i="5"/>
  <c r="M49" i="5" s="1"/>
  <c r="L48" i="5"/>
  <c r="M48" i="5" s="1"/>
  <c r="M29" i="5"/>
  <c r="L29" i="5"/>
  <c r="L28" i="5"/>
  <c r="M28" i="5" s="1"/>
  <c r="L13" i="5"/>
  <c r="M13" i="5" s="1"/>
  <c r="L12" i="5"/>
  <c r="M12" i="5" s="1"/>
  <c r="G269" i="2" l="1"/>
  <c r="G292" i="2" s="1"/>
  <c r="G290" i="2"/>
  <c r="I290" i="2" s="1"/>
  <c r="L67" i="5"/>
  <c r="L69" i="5" s="1"/>
  <c r="N16" i="8"/>
  <c r="N17" i="8" s="1"/>
  <c r="K25" i="7"/>
  <c r="J25" i="7"/>
  <c r="N34" i="8"/>
  <c r="N35" i="8" s="1"/>
  <c r="L83" i="5"/>
  <c r="L85" i="5" s="1"/>
  <c r="N48" i="8"/>
  <c r="N49" i="8"/>
  <c r="M34" i="8"/>
  <c r="M16" i="8"/>
  <c r="L50" i="5"/>
  <c r="L52" i="5" s="1"/>
  <c r="L53" i="5" s="1"/>
  <c r="M65" i="5"/>
  <c r="M67" i="5" s="1"/>
  <c r="M68" i="5" s="1"/>
  <c r="M81" i="5"/>
  <c r="M83" i="5" s="1"/>
  <c r="M84" i="5" s="1"/>
  <c r="M50" i="5"/>
  <c r="M30" i="5"/>
  <c r="M32" i="5" s="1"/>
  <c r="L30" i="5"/>
  <c r="L32" i="5" s="1"/>
  <c r="M14" i="5"/>
  <c r="M16" i="5" s="1"/>
  <c r="L14" i="5"/>
  <c r="L16" i="5" s="1"/>
  <c r="E4" i="9"/>
  <c r="F4" i="9"/>
  <c r="F3" i="9"/>
  <c r="F6" i="9"/>
  <c r="F7" i="9"/>
  <c r="F8" i="9"/>
  <c r="F9" i="9"/>
  <c r="F10" i="9"/>
  <c r="F11" i="9"/>
  <c r="F12" i="9"/>
  <c r="F13" i="9"/>
  <c r="F14" i="9"/>
  <c r="F15" i="9"/>
  <c r="F16" i="9"/>
  <c r="F17" i="9"/>
  <c r="F18" i="9"/>
  <c r="F19" i="9"/>
  <c r="F20" i="9"/>
  <c r="F21" i="9"/>
  <c r="F22" i="9"/>
  <c r="F23" i="9"/>
  <c r="F5" i="9"/>
  <c r="E7" i="9"/>
  <c r="E8" i="9"/>
  <c r="E9" i="9"/>
  <c r="E10" i="9"/>
  <c r="E11" i="9"/>
  <c r="E12" i="9"/>
  <c r="E13" i="9"/>
  <c r="E14" i="9"/>
  <c r="E15" i="9"/>
  <c r="E16" i="9"/>
  <c r="E17" i="9"/>
  <c r="E18" i="9"/>
  <c r="E19" i="9"/>
  <c r="E20" i="9"/>
  <c r="E21" i="9"/>
  <c r="E22" i="9"/>
  <c r="E23" i="9"/>
  <c r="E6" i="9"/>
  <c r="E5" i="9"/>
  <c r="G52" i="8"/>
  <c r="D51" i="8"/>
  <c r="F51" i="8" s="1"/>
  <c r="H51" i="8" s="1"/>
  <c r="D50" i="8"/>
  <c r="F50" i="8" s="1"/>
  <c r="H50" i="8" s="1"/>
  <c r="D49" i="8"/>
  <c r="F49" i="8" s="1"/>
  <c r="H49" i="8" s="1"/>
  <c r="D48" i="8"/>
  <c r="F48" i="8" s="1"/>
  <c r="H48" i="8" s="1"/>
  <c r="D47" i="8"/>
  <c r="F47" i="8" s="1"/>
  <c r="H47" i="8" s="1"/>
  <c r="D46" i="8"/>
  <c r="F46" i="8" s="1"/>
  <c r="H46" i="8" s="1"/>
  <c r="D45" i="8"/>
  <c r="F45" i="8" s="1"/>
  <c r="H45" i="8" s="1"/>
  <c r="D44" i="8"/>
  <c r="F44" i="8" s="1"/>
  <c r="H44" i="8" s="1"/>
  <c r="D43" i="8"/>
  <c r="F43" i="8" s="1"/>
  <c r="H43" i="8" s="1"/>
  <c r="D42" i="8"/>
  <c r="F42" i="8" s="1"/>
  <c r="H42" i="8" s="1"/>
  <c r="D41" i="8"/>
  <c r="F41" i="8" s="1"/>
  <c r="H41" i="8" s="1"/>
  <c r="D40" i="8"/>
  <c r="F40" i="8" s="1"/>
  <c r="H40" i="8" s="1"/>
  <c r="D39" i="8"/>
  <c r="F39" i="8" s="1"/>
  <c r="H39" i="8" s="1"/>
  <c r="D38" i="8"/>
  <c r="F38" i="8" s="1"/>
  <c r="H38" i="8" s="1"/>
  <c r="D37" i="8"/>
  <c r="F37" i="8" s="1"/>
  <c r="H37" i="8" s="1"/>
  <c r="D36" i="8"/>
  <c r="F36" i="8" s="1"/>
  <c r="H36" i="8" s="1"/>
  <c r="D35" i="8"/>
  <c r="F35" i="8" s="1"/>
  <c r="H35" i="8" s="1"/>
  <c r="D34" i="8"/>
  <c r="F34" i="8" s="1"/>
  <c r="H34" i="8" s="1"/>
  <c r="D33" i="8"/>
  <c r="F33" i="8" s="1"/>
  <c r="H33" i="8" s="1"/>
  <c r="H52" i="8" s="1"/>
  <c r="D32" i="8"/>
  <c r="F31" i="8"/>
  <c r="H31" i="8" s="1"/>
  <c r="F30" i="8"/>
  <c r="H30" i="8" s="1"/>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6" i="8"/>
  <c r="D6" i="8"/>
  <c r="E4" i="8"/>
  <c r="D4" i="8"/>
  <c r="G62" i="5"/>
  <c r="E62" i="5"/>
  <c r="D61" i="5"/>
  <c r="F61" i="5" s="1"/>
  <c r="H61" i="5" s="1"/>
  <c r="D60" i="5"/>
  <c r="F60" i="5" s="1"/>
  <c r="H60" i="5" s="1"/>
  <c r="D59" i="5"/>
  <c r="F59" i="5" s="1"/>
  <c r="H59" i="5" s="1"/>
  <c r="D58" i="5"/>
  <c r="F58" i="5" s="1"/>
  <c r="H58" i="5" s="1"/>
  <c r="D57" i="5"/>
  <c r="F57" i="5" s="1"/>
  <c r="H57" i="5" s="1"/>
  <c r="D56" i="5"/>
  <c r="F56" i="5" s="1"/>
  <c r="H56" i="5" s="1"/>
  <c r="D55" i="5"/>
  <c r="F55" i="5" s="1"/>
  <c r="H55" i="5" s="1"/>
  <c r="D54" i="5"/>
  <c r="F54" i="5" s="1"/>
  <c r="H54" i="5" s="1"/>
  <c r="D53" i="5"/>
  <c r="F53" i="5" s="1"/>
  <c r="H53" i="5" s="1"/>
  <c r="D52" i="5"/>
  <c r="F52" i="5" s="1"/>
  <c r="H52" i="5" s="1"/>
  <c r="D51" i="5"/>
  <c r="F51" i="5" s="1"/>
  <c r="H51" i="5" s="1"/>
  <c r="D50" i="5"/>
  <c r="F50" i="5" s="1"/>
  <c r="H50" i="5" s="1"/>
  <c r="D49" i="5"/>
  <c r="F49" i="5" s="1"/>
  <c r="H49" i="5" s="1"/>
  <c r="D48" i="5"/>
  <c r="F48" i="5" s="1"/>
  <c r="H48" i="5" s="1"/>
  <c r="D47" i="5"/>
  <c r="F47" i="5" s="1"/>
  <c r="H47" i="5" s="1"/>
  <c r="D46" i="5"/>
  <c r="F46" i="5" s="1"/>
  <c r="H46" i="5" s="1"/>
  <c r="D45" i="5"/>
  <c r="F45" i="5" s="1"/>
  <c r="H45" i="5" s="1"/>
  <c r="D44" i="5"/>
  <c r="F44" i="5" s="1"/>
  <c r="H44" i="5" s="1"/>
  <c r="D43" i="5"/>
  <c r="F43" i="5" s="1"/>
  <c r="H43" i="5" s="1"/>
  <c r="H62" i="5" s="1"/>
  <c r="D42" i="5"/>
  <c r="F42" i="5" s="1"/>
  <c r="D41" i="5"/>
  <c r="F41" i="5" s="1"/>
  <c r="H41" i="5" s="1"/>
  <c r="F40" i="5"/>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4" i="5"/>
  <c r="D4" i="5"/>
  <c r="G3" i="5"/>
  <c r="H3" i="5" s="1"/>
  <c r="F3" i="5"/>
  <c r="H7" i="8" l="1"/>
  <c r="M69" i="5"/>
  <c r="M85" i="5"/>
  <c r="H16" i="8"/>
  <c r="I16" i="8" s="1"/>
  <c r="G16" i="8"/>
  <c r="G4" i="8"/>
  <c r="H4" i="8"/>
  <c r="I4" i="8" s="1"/>
  <c r="G11" i="8"/>
  <c r="H11" i="8"/>
  <c r="I11" i="8" s="1"/>
  <c r="H13" i="8"/>
  <c r="I13" i="8" s="1"/>
  <c r="G13" i="8"/>
  <c r="G15" i="8"/>
  <c r="H15" i="8"/>
  <c r="I15" i="8" s="1"/>
  <c r="G19" i="8"/>
  <c r="H19" i="8"/>
  <c r="I19" i="8" s="1"/>
  <c r="H21" i="8"/>
  <c r="I21" i="8" s="1"/>
  <c r="G21" i="8"/>
  <c r="G23" i="8"/>
  <c r="H23" i="8"/>
  <c r="I23" i="8" s="1"/>
  <c r="H12" i="8"/>
  <c r="I12" i="8" s="1"/>
  <c r="G12" i="8"/>
  <c r="H20" i="8"/>
  <c r="I20" i="8" s="1"/>
  <c r="G20" i="8"/>
  <c r="G22" i="8"/>
  <c r="H22" i="8"/>
  <c r="I22" i="8" s="1"/>
  <c r="H24" i="8"/>
  <c r="I24" i="8" s="1"/>
  <c r="G24" i="8"/>
  <c r="G14" i="8"/>
  <c r="H14" i="8"/>
  <c r="I14" i="8" s="1"/>
  <c r="G10" i="8"/>
  <c r="H10" i="8"/>
  <c r="I10" i="8" s="1"/>
  <c r="G18" i="8"/>
  <c r="H18" i="8"/>
  <c r="I18" i="8" s="1"/>
  <c r="H9" i="8"/>
  <c r="I9" i="8" s="1"/>
  <c r="G9" i="8"/>
  <c r="H17" i="8"/>
  <c r="I17" i="8" s="1"/>
  <c r="G17" i="8"/>
  <c r="H6" i="8"/>
  <c r="I6" i="8" s="1"/>
  <c r="G8" i="8"/>
  <c r="H8" i="8"/>
  <c r="I8" i="8" s="1"/>
  <c r="I7" i="8"/>
  <c r="G7" i="8"/>
  <c r="G6" i="8"/>
  <c r="M52" i="5"/>
  <c r="M53" i="5" s="1"/>
  <c r="M51" i="5"/>
  <c r="M31" i="5"/>
  <c r="M15" i="5"/>
  <c r="D52" i="8"/>
  <c r="F32" i="8"/>
  <c r="F52" i="8" s="1"/>
  <c r="D62" i="5"/>
  <c r="G7" i="5"/>
  <c r="H7" i="5" s="1"/>
  <c r="F15" i="5"/>
  <c r="F62" i="5"/>
  <c r="F8" i="5"/>
  <c r="G10" i="5"/>
  <c r="H10" i="5" s="1"/>
  <c r="F12" i="5"/>
  <c r="H42" i="5"/>
  <c r="G15" i="5"/>
  <c r="H15" i="5" s="1"/>
  <c r="F17" i="5"/>
  <c r="F19" i="5"/>
  <c r="F23" i="5"/>
  <c r="G16" i="5"/>
  <c r="H16" i="5" s="1"/>
  <c r="F24" i="5"/>
  <c r="F7" i="5"/>
  <c r="F11" i="5"/>
  <c r="F20" i="5"/>
  <c r="G8" i="5"/>
  <c r="H8" i="5" s="1"/>
  <c r="G23" i="5"/>
  <c r="H23" i="5" s="1"/>
  <c r="F9" i="5"/>
  <c r="G18" i="5"/>
  <c r="H18" i="5" s="1"/>
  <c r="G6" i="5"/>
  <c r="H6" i="5" s="1"/>
  <c r="G11" i="5"/>
  <c r="H11" i="5" s="1"/>
  <c r="F13" i="5"/>
  <c r="G20" i="5"/>
  <c r="H20" i="5" s="1"/>
  <c r="G22" i="5"/>
  <c r="H22" i="5" s="1"/>
  <c r="F4" i="5"/>
  <c r="G12" i="5"/>
  <c r="H12" i="5" s="1"/>
  <c r="G14" i="5"/>
  <c r="H14" i="5" s="1"/>
  <c r="F16" i="5"/>
  <c r="G19" i="5"/>
  <c r="H19" i="5" s="1"/>
  <c r="F21" i="5"/>
  <c r="G24" i="5"/>
  <c r="H24" i="5" s="1"/>
  <c r="G4" i="5"/>
  <c r="H4" i="5" s="1"/>
  <c r="F6" i="5"/>
  <c r="G9" i="5"/>
  <c r="H9" i="5" s="1"/>
  <c r="F10" i="5"/>
  <c r="G13" i="5"/>
  <c r="H13" i="5" s="1"/>
  <c r="F14" i="5"/>
  <c r="G17" i="5"/>
  <c r="H17" i="5" s="1"/>
  <c r="F18" i="5"/>
  <c r="G21" i="5"/>
  <c r="H21" i="5" s="1"/>
  <c r="F22" i="5"/>
  <c r="H32" i="8" l="1"/>
</calcChain>
</file>

<file path=xl/sharedStrings.xml><?xml version="1.0" encoding="utf-8"?>
<sst xmlns="http://schemas.openxmlformats.org/spreadsheetml/2006/main" count="4793" uniqueCount="1562">
  <si>
    <t>Data</t>
  </si>
  <si>
    <t>Virksomhedens navn</t>
  </si>
  <si>
    <t>G0.2</t>
  </si>
  <si>
    <t>Gade</t>
  </si>
  <si>
    <t>G0.3</t>
  </si>
  <si>
    <t xml:space="preserve">Postnr </t>
  </si>
  <si>
    <t>G0.4</t>
  </si>
  <si>
    <t>By</t>
  </si>
  <si>
    <t>G0.5</t>
  </si>
  <si>
    <t>Landsdel</t>
  </si>
  <si>
    <t>G0.6</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</si>
  <si>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</si>
  <si>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</si>
  <si>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</si>
  <si>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</si>
  <si>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</si>
  <si>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</si>
  <si>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</si>
  <si>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</si>
  <si>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</si>
  <si>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</si>
  <si>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</si>
  <si>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</si>
  <si>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</si>
  <si>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</si>
  <si>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</si>
  <si>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</si>
  <si>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</si>
  <si>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</si>
  <si>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</si>
  <si>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</si>
  <si>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</si>
  <si>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</si>
  <si>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</si>
  <si>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</si>
  <si>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</si>
  <si>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</si>
  <si>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</si>
  <si>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</si>
  <si>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</si>
  <si>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</si>
  <si>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</si>
  <si>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</si>
  <si>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</si>
  <si>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</si>
  <si>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</si>
  <si>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</si>
  <si>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</si>
  <si>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</si>
  <si>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</si>
  <si>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</si>
  <si>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</si>
  <si>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</si>
  <si>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</si>
  <si>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</si>
  <si>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</si>
  <si>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</si>
  <si>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</si>
  <si>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</si>
  <si>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 xml:space="preserve">Virksomheden informerer og inddrager relevante samarbejdspartnere i miljøarbejdet. </t>
  </si>
  <si>
    <t>Gæsteinformation</t>
  </si>
  <si>
    <t>Vand</t>
  </si>
  <si>
    <t>Virksomheden bør have særskilt vandbimålere - især ved stærkt vandforbrugende installationer.</t>
  </si>
  <si>
    <t>Utætheder skal repareres med det samme.</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</si>
  <si>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</si>
  <si>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</si>
  <si>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</si>
  <si>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Der er sensorer på de ofte brugte og centralt placerede offentlige toiletters håndvaske.</t>
  </si>
  <si>
    <t>Nyindkøbte hætte- og tunnelopvaskemaskiner må maksimalt indtage 3,5 liter vand pr. kurv.</t>
  </si>
  <si>
    <t>Regnvand opsamles og anvendes som gråt vand til f.eks. wc-cisterner, vanding og lignende.</t>
  </si>
  <si>
    <t>Vask og rengøring</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</si>
  <si>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</si>
  <si>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</si>
  <si>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</si>
  <si>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Affald</t>
  </si>
  <si>
    <t xml:space="preserve">Der indkøbes miljømærkede genopladelige batterier, hvor det er muligt. </t>
  </si>
  <si>
    <t>Det indkøbes miljømærkede tonerpatroner til printere m.v., som efter brug sendes til genpåfyldning.</t>
  </si>
  <si>
    <t>Energi</t>
  </si>
  <si>
    <t>Der er installeret CTS-anlæg til styring af varme, belysning og andre særligt energiforbrugende anlæg.</t>
  </si>
  <si>
    <t>Virksomheden har automatisk sluk af varme og aircondition ved åbne vinduer.</t>
  </si>
  <si>
    <t xml:space="preserve">Ventilationsanlæg, kedler og evt. klimaanlæg rengøres jævnligt og efterses mindst én gang om året. </t>
  </si>
  <si>
    <t xml:space="preserve">Obligatorisk </t>
  </si>
  <si>
    <t>Nyindkøbte klimaanlæg (aircondition) eller varmepumper skal have et lavt energiforbrug, og klimaanlæg på under 12 kW skal have energimærke A.</t>
  </si>
  <si>
    <t>Nyindkøbte køleanlæg og varmepumper må ikke indeholde CFC og HCFC.</t>
  </si>
  <si>
    <t>50 % af virksomhedens belysning er behovsstyret.</t>
  </si>
  <si>
    <t>Fødevarer</t>
  </si>
  <si>
    <t>Udearealer</t>
  </si>
  <si>
    <t xml:space="preserve">Virksomheden bruger salt uden klorid, eller grus til glatførebekæmpelse.  </t>
  </si>
  <si>
    <t>Grønne aktiviteter</t>
  </si>
  <si>
    <t>Administration</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</si>
  <si>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</si>
  <si>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</si>
  <si>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</si>
  <si>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</si>
  <si>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</si>
  <si>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</si>
  <si>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</si>
  <si>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</si>
  <si>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</si>
  <si>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</si>
  <si>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</si>
  <si>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</si>
  <si>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</si>
  <si>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</si>
  <si>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</si>
  <si>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</si>
  <si>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</si>
  <si>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</si>
  <si>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</si>
  <si>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</si>
  <si>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</si>
  <si>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</si>
  <si>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</si>
  <si>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</si>
  <si>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</si>
  <si>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</si>
  <si>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</si>
  <si>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</si>
  <si>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</si>
  <si>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</si>
  <si>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</si>
  <si>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</si>
  <si>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</si>
  <si>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</si>
  <si>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</si>
  <si>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</si>
  <si>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</si>
  <si>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</si>
  <si>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</si>
  <si>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</si>
  <si>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</si>
  <si>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</si>
  <si>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</si>
  <si>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</si>
  <si>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</si>
  <si>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</si>
  <si>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</si>
  <si>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</si>
  <si>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</si>
  <si>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</si>
  <si>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</si>
  <si>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</si>
  <si>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</si>
  <si>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</si>
  <si>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</si>
  <si>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</si>
  <si>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</si>
  <si>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</si>
  <si>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</si>
  <si>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</si>
  <si>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</si>
  <si>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</si>
  <si>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</si>
  <si>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</si>
  <si>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</si>
  <si>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</si>
  <si>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</si>
  <si>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</si>
  <si>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</si>
  <si>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</si>
  <si>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</si>
  <si>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</si>
  <si>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</si>
  <si>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</si>
  <si>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</si>
  <si>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</si>
  <si>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</si>
  <si>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</si>
  <si>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</si>
  <si>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</si>
  <si>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</si>
  <si>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</si>
  <si>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</si>
  <si>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</si>
  <si>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</si>
  <si>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</si>
  <si>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</si>
  <si>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</si>
  <si>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</si>
  <si>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</si>
  <si>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</si>
  <si>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</si>
  <si>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</si>
  <si>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</si>
  <si>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</si>
  <si>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</si>
  <si>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</si>
  <si>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</si>
  <si>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</si>
  <si>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</si>
  <si>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</si>
  <si>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</si>
  <si>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</si>
  <si>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</si>
  <si>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</si>
  <si>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</si>
  <si>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</si>
  <si>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</si>
  <si>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</si>
  <si>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</si>
  <si>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</si>
  <si>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</si>
  <si>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</si>
  <si>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</si>
  <si>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</si>
  <si>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</si>
  <si>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</si>
  <si>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</si>
  <si>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</si>
  <si>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</si>
  <si>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</si>
  <si>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</si>
  <si>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</si>
  <si>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</si>
  <si>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</si>
  <si>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</si>
  <si>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</si>
  <si>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</si>
  <si>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</si>
  <si>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</si>
  <si>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</si>
  <si>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</si>
  <si>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</si>
  <si>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</si>
  <si>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</si>
  <si>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</si>
  <si>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</si>
  <si>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</si>
  <si>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</si>
  <si>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</si>
  <si>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</si>
  <si>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</si>
  <si>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</si>
  <si>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</si>
  <si>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</si>
  <si>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</si>
  <si>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</si>
  <si>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</si>
  <si>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</si>
  <si>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</si>
  <si>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</si>
  <si>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</si>
  <si>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</si>
  <si>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</si>
  <si>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</si>
  <si>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</si>
  <si>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</si>
  <si>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</si>
  <si>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</si>
  <si>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</si>
  <si>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</si>
  <si>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</si>
  <si>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</si>
  <si>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</si>
  <si>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</si>
  <si>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</si>
  <si>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</si>
  <si>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</si>
  <si>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</si>
  <si>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</si>
  <si>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</si>
  <si>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</si>
  <si>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</si>
  <si>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</si>
  <si>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</si>
  <si>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</si>
  <si>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</si>
  <si>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</si>
  <si>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</si>
  <si>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</si>
  <si>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</si>
  <si>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</si>
  <si>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</si>
  <si>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</si>
  <si>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</si>
  <si>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</si>
  <si>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</si>
  <si>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</si>
  <si>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</si>
  <si>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</si>
  <si>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</si>
  <si>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</si>
  <si>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</si>
  <si>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</si>
  <si>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</si>
  <si>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</si>
  <si>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</si>
  <si>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</si>
  <si>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</si>
  <si>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</si>
  <si>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</si>
  <si>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</si>
  <si>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</si>
  <si>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</si>
  <si>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</si>
  <si>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</si>
  <si>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</si>
  <si>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</si>
  <si>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</si>
  <si>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</si>
  <si>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</si>
  <si>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</si>
  <si>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</si>
  <si>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</si>
  <si>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</si>
  <si>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</si>
  <si>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</si>
  <si>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</si>
  <si>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</si>
  <si>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</si>
  <si>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</si>
  <si>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</si>
  <si>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</si>
  <si>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</si>
  <si>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</si>
  <si>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</si>
  <si>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</si>
  <si>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</si>
  <si>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</si>
  <si>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</si>
  <si>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</si>
  <si>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</si>
  <si>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</si>
  <si>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</si>
  <si>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</si>
  <si>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</si>
  <si>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</si>
  <si>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</si>
  <si>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</si>
  <si>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</si>
  <si>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</si>
  <si>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</si>
  <si>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</si>
  <si>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</si>
  <si>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</si>
  <si>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</si>
  <si>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</si>
  <si>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</si>
  <si>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</si>
  <si>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</si>
  <si>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</si>
  <si>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</si>
  <si>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</si>
  <si>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</si>
  <si>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</si>
  <si>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</si>
  <si>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</si>
  <si>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</si>
  <si>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</si>
  <si>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</si>
  <si>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</si>
  <si>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</si>
  <si>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</si>
  <si>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</si>
  <si>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</si>
  <si>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</si>
  <si>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</si>
  <si>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</si>
  <si>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</si>
  <si>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</si>
  <si>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</si>
  <si>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Evt. titel supplerende kontaktperson</t>
  </si>
  <si>
    <t xml:space="preserve">Evt. mailadresse supplerende kontakt </t>
  </si>
  <si>
    <t>G0.42</t>
  </si>
  <si>
    <t>Pointkriterium 
2 point</t>
  </si>
  <si>
    <t>p</t>
  </si>
  <si>
    <t>Miljømappe/-intranet</t>
  </si>
  <si>
    <t>Fire årlige ledelsesmøder om miljø</t>
  </si>
  <si>
    <t>Miljøinformation på hjemmeside</t>
  </si>
  <si>
    <t>Synlig information om, hvordan gæsterne passer på miljøet</t>
  </si>
  <si>
    <t>Information om offentlig transport</t>
  </si>
  <si>
    <t>Særskilt bimåler</t>
  </si>
  <si>
    <t>Installationer gennemgås jævnligt</t>
  </si>
  <si>
    <t>Nye toiletter skal have dobbeltskyl</t>
  </si>
  <si>
    <t>Toilet med affaldsspand</t>
  </si>
  <si>
    <t>Urinaler begrænser vand</t>
  </si>
  <si>
    <t>Vandfrie urinaler</t>
  </si>
  <si>
    <t>Bruser ikke over 9 l/min</t>
  </si>
  <si>
    <t>Sensor ved vask på offentlige toiletter</t>
  </si>
  <si>
    <t>Ny opvaskemaskine ikke over 3,5 l/kurv</t>
  </si>
  <si>
    <t>Besparelsesskilt ved opvask</t>
  </si>
  <si>
    <t>Opsamling af regnvand</t>
  </si>
  <si>
    <t>Ordentlig dosering af midler</t>
  </si>
  <si>
    <t>Automatisk doseringssystem</t>
  </si>
  <si>
    <t>Brug af fiberklude</t>
  </si>
  <si>
    <t>Kildesorteringsinformation</t>
  </si>
  <si>
    <t>Gæstesortering</t>
  </si>
  <si>
    <t>Aftaler med leverandør om returemballage</t>
  </si>
  <si>
    <t>Genopladelige batterier</t>
  </si>
  <si>
    <t>Genpåfyld af tonerpatron</t>
  </si>
  <si>
    <t>Månedlig energiaflæsning</t>
  </si>
  <si>
    <t>Flere bimålere</t>
  </si>
  <si>
    <t>Varmestyring</t>
  </si>
  <si>
    <t>CTS-anlæg</t>
  </si>
  <si>
    <t>Ordentlig isolering</t>
  </si>
  <si>
    <t>Isolerede varmtvandsrør</t>
  </si>
  <si>
    <t>Autosluk på vinduer</t>
  </si>
  <si>
    <t>Egen vedvarende energi</t>
  </si>
  <si>
    <t>Fedtfiltre rengøres</t>
  </si>
  <si>
    <t>Automatisk styring af ventilation inden 6 mdr.</t>
  </si>
  <si>
    <t>Nye køleanlæg og varmepumper uden CFC og HCFC</t>
  </si>
  <si>
    <t>Varmeveksler på ventilationsanlæg</t>
  </si>
  <si>
    <t>Tætningslister på køl og frys</t>
  </si>
  <si>
    <t>Tætningslister på ovne og varmeskabe</t>
  </si>
  <si>
    <t>50 % behovsstyret belysning</t>
  </si>
  <si>
    <t>Nye vaskemaskiner etc. med lavt energiforbrug</t>
  </si>
  <si>
    <t>Sluk af serveringsautomater</t>
  </si>
  <si>
    <t>Registrering af økologi</t>
  </si>
  <si>
    <t>Min 10 % økologi alkohol og sodavand</t>
  </si>
  <si>
    <t>Miljøvenlig plæneklipper</t>
  </si>
  <si>
    <t>Glatførebekæmpelse uden klorid</t>
  </si>
  <si>
    <t>Tilbud om aktiviteter</t>
  </si>
  <si>
    <t>Lån eller leje af cykler</t>
  </si>
  <si>
    <t>Nyt IT-udstyr skal være miljø- og energimærket</t>
  </si>
  <si>
    <t>o</t>
  </si>
  <si>
    <t>3.2.1</t>
  </si>
  <si>
    <t>4.3.1</t>
  </si>
  <si>
    <t>4.3.2</t>
  </si>
  <si>
    <t>4.10.1</t>
  </si>
  <si>
    <t>4.21.1</t>
  </si>
  <si>
    <t>4.23</t>
  </si>
  <si>
    <t>4.30</t>
  </si>
  <si>
    <t>4.31</t>
  </si>
  <si>
    <t>4.32</t>
  </si>
  <si>
    <t>4.40</t>
  </si>
  <si>
    <t>5.12</t>
  </si>
  <si>
    <t>5.13</t>
  </si>
  <si>
    <t>5.14</t>
  </si>
  <si>
    <t>5.15</t>
  </si>
  <si>
    <t>5.16</t>
  </si>
  <si>
    <t>5.20</t>
  </si>
  <si>
    <t>6.1</t>
  </si>
  <si>
    <t>7.2</t>
  </si>
  <si>
    <t>7.12</t>
  </si>
  <si>
    <t>7.13</t>
  </si>
  <si>
    <t>7.14</t>
  </si>
  <si>
    <t>7.15</t>
  </si>
  <si>
    <t>7.16</t>
  </si>
  <si>
    <t>7.17</t>
  </si>
  <si>
    <t>7.20.1</t>
  </si>
  <si>
    <t>7.24</t>
  </si>
  <si>
    <t>7.30.1</t>
  </si>
  <si>
    <t>7.43</t>
  </si>
  <si>
    <t>7.51</t>
  </si>
  <si>
    <t>7.52.1</t>
  </si>
  <si>
    <t>9.10</t>
  </si>
  <si>
    <t>10.10</t>
  </si>
  <si>
    <t>10.20</t>
  </si>
  <si>
    <t>10.22</t>
  </si>
  <si>
    <t>12.21</t>
  </si>
  <si>
    <t>12.30</t>
  </si>
  <si>
    <t>12.31</t>
  </si>
  <si>
    <t>Antal point</t>
  </si>
  <si>
    <t>Pointgrænse</t>
  </si>
  <si>
    <t>Fedtfiltre og andet udstyr rengøres og vedligeholdes efter de tekniske anvisninger og hygiejnelovgivningens bestemmelser.</t>
  </si>
  <si>
    <t>Alle vandinstallationer gennemgås jævnligt.</t>
  </si>
  <si>
    <t>Andel økologi</t>
  </si>
  <si>
    <t>1.2</t>
  </si>
  <si>
    <t>1.4</t>
  </si>
  <si>
    <t>1.5</t>
  </si>
  <si>
    <t>1.6</t>
  </si>
  <si>
    <t>2.1</t>
  </si>
  <si>
    <t>2.2</t>
  </si>
  <si>
    <t>2.3</t>
  </si>
  <si>
    <t>3.1</t>
  </si>
  <si>
    <t>3.2</t>
  </si>
  <si>
    <t>3.3</t>
  </si>
  <si>
    <t>3.4</t>
  </si>
  <si>
    <t>3.10</t>
  </si>
  <si>
    <t>4.1</t>
  </si>
  <si>
    <t>4.2</t>
  </si>
  <si>
    <t>4.3</t>
  </si>
  <si>
    <t>4.10</t>
  </si>
  <si>
    <t>4.11</t>
  </si>
  <si>
    <t>4.12</t>
  </si>
  <si>
    <t>4.13</t>
  </si>
  <si>
    <t>4.14</t>
  </si>
  <si>
    <t>4.21</t>
  </si>
  <si>
    <t>5.3</t>
  </si>
  <si>
    <t>5.10</t>
  </si>
  <si>
    <t>5.11</t>
  </si>
  <si>
    <t>6.10</t>
  </si>
  <si>
    <t>6.11</t>
  </si>
  <si>
    <t>6.12</t>
  </si>
  <si>
    <t>6.13</t>
  </si>
  <si>
    <t>6.14</t>
  </si>
  <si>
    <t>6.20</t>
  </si>
  <si>
    <t>6.21</t>
  </si>
  <si>
    <t>6.30</t>
  </si>
  <si>
    <t>6.31</t>
  </si>
  <si>
    <t>7.1</t>
  </si>
  <si>
    <t>7.3</t>
  </si>
  <si>
    <t>7.4</t>
  </si>
  <si>
    <t>7.10</t>
  </si>
  <si>
    <t>7.11</t>
  </si>
  <si>
    <t>7.20</t>
  </si>
  <si>
    <t>7.21</t>
  </si>
  <si>
    <t>7.22</t>
  </si>
  <si>
    <t>7.23</t>
  </si>
  <si>
    <t>7.40</t>
  </si>
  <si>
    <t>7.41</t>
  </si>
  <si>
    <t>7.42</t>
  </si>
  <si>
    <t>7.53</t>
  </si>
  <si>
    <t>7.54</t>
  </si>
  <si>
    <t>9.1</t>
  </si>
  <si>
    <t>10.1</t>
  </si>
  <si>
    <t>10.30</t>
  </si>
  <si>
    <t>11.1</t>
  </si>
  <si>
    <t>11.2</t>
  </si>
  <si>
    <t>11.10</t>
  </si>
  <si>
    <t>12.1</t>
  </si>
  <si>
    <t>12.2</t>
  </si>
  <si>
    <t>12.3</t>
  </si>
  <si>
    <t>12.10</t>
  </si>
  <si>
    <t>12.11</t>
  </si>
  <si>
    <t>12.20</t>
  </si>
  <si>
    <t>6.24</t>
  </si>
  <si>
    <t>6.23</t>
  </si>
  <si>
    <t>11.3</t>
  </si>
  <si>
    <t>6.15</t>
  </si>
  <si>
    <t>Postevand</t>
  </si>
  <si>
    <t>Tjek af swimmingpool</t>
  </si>
  <si>
    <t>Minimering af papirforbrug</t>
  </si>
  <si>
    <t>Nedbrydeligt service</t>
  </si>
  <si>
    <t>3.30</t>
  </si>
  <si>
    <t xml:space="preserve">Information om dosering til personale </t>
  </si>
  <si>
    <t>Ordentlig sortering af almindeligt affald</t>
  </si>
  <si>
    <t>Ordentlig sortering af miljøfarligt affald</t>
  </si>
  <si>
    <t>Årstal</t>
  </si>
  <si>
    <t>20XX</t>
  </si>
  <si>
    <t>1.3.</t>
  </si>
  <si>
    <t>CO2-aftryk</t>
  </si>
  <si>
    <t>2.4</t>
  </si>
  <si>
    <t>Gæsterne skal kunne få information om offentlig transport.</t>
  </si>
  <si>
    <t>Gæsterne har mulighed for at kommentere virksomhedens bæredygtighedsarbejde fx ved spørgeskema, link til hjemmeside etc.</t>
  </si>
  <si>
    <t>80 % med dobbeltskyl</t>
  </si>
  <si>
    <t>Desinfektionsmidler må kun bruges, hvor det er nødvendigt og efter gældende hygiejnelovgivning.</t>
  </si>
  <si>
    <t>Haveaffald komposteres.</t>
  </si>
  <si>
    <t>7.18</t>
  </si>
  <si>
    <t>Grøn energi</t>
  </si>
  <si>
    <t>7.25</t>
  </si>
  <si>
    <t>Behovsstyret emhætte</t>
  </si>
  <si>
    <t>Køkkenets emhætter er udstyret med automatisk behovsstyring fx med infrarød måler.</t>
  </si>
  <si>
    <t>Nyindkøbte vaskemaskiner, rengøringsmaskiner og tilsvarende skal være energieffektive og indkøbes efter retningslinjer fra Energistyrelsen.</t>
  </si>
  <si>
    <t>Virksomheden har 10 % økologisk alkoholiske drikke og sodavand/læskedrik.</t>
  </si>
  <si>
    <t>Mærkede produkter</t>
  </si>
  <si>
    <t xml:space="preserve">Virksomheden bruger dagligt FairTrade-, MSC-, ASC-, og Frilandsmærkede produkter. </t>
  </si>
  <si>
    <t>Information til gæsten</t>
  </si>
  <si>
    <t>Virksomheden planter ikke og bekæmper invasive plantearter.</t>
  </si>
  <si>
    <t>CSR</t>
  </si>
  <si>
    <t>13.1</t>
  </si>
  <si>
    <t>Lovgivning</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</si>
  <si>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</si>
  <si>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</si>
  <si>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</si>
  <si>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</si>
  <si>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</si>
  <si>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</si>
  <si>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</si>
  <si>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</si>
  <si>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</si>
  <si>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</si>
  <si>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</si>
  <si>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</si>
  <si>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Truede arter</t>
  </si>
  <si>
    <t>13.9</t>
  </si>
  <si>
    <t>Donation</t>
  </si>
  <si>
    <t>Materiale, møbler og genstande, der ikke længere anvendes, indsamles og doneres til velgørende organisationer.</t>
  </si>
  <si>
    <t>Økologisk spisemærke - bronze</t>
  </si>
  <si>
    <t>Økologisk spisemærke -
sølv</t>
  </si>
  <si>
    <t>Økologisk spisemærke - 
guld</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</si>
  <si>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</si>
  <si>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</si>
  <si>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</si>
  <si>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</si>
  <si>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</si>
  <si>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</si>
  <si>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 xml:space="preserve">Pointkriterium 
4 point </t>
  </si>
  <si>
    <t>Inddragelse af samarbejdspartnere</t>
  </si>
  <si>
    <t>Nye klimaanlæg/varmepumper med lavt energiforbrug</t>
  </si>
  <si>
    <t>Nye håndvaske under 4 l/min</t>
  </si>
  <si>
    <t xml:space="preserve">Virksomheden sætter mål for at nedbringe sit CO2-aftryk. </t>
  </si>
  <si>
    <t>1.10</t>
  </si>
  <si>
    <t>CO2-kompensation</t>
  </si>
  <si>
    <t>Ledelsen holder mindst fire årlige møder med de miljøansvarlige og/eller miljøgruppen.</t>
  </si>
  <si>
    <t>Gæster tilbydes mulighed for CO2-kompensation.</t>
  </si>
  <si>
    <t>2.5</t>
  </si>
  <si>
    <t>2.6</t>
  </si>
  <si>
    <t>2.7</t>
  </si>
  <si>
    <t>Etableret miljøgruppe</t>
  </si>
  <si>
    <t>Miljøråd til medarbejdere</t>
  </si>
  <si>
    <t>1.11</t>
  </si>
  <si>
    <t>1.12</t>
  </si>
  <si>
    <t>1.13</t>
  </si>
  <si>
    <t>Tydeligt skilt eller diplom</t>
  </si>
  <si>
    <t>Ved opvaskemaskiner skal der opsættes skiltning om, hvordan vand- og energiforbruget minimeres.</t>
  </si>
  <si>
    <t>5.17</t>
  </si>
  <si>
    <t>Vask</t>
  </si>
  <si>
    <t>Papirhåndklæder og toiletpapir skal være miljømærket.</t>
  </si>
  <si>
    <t>6.25</t>
  </si>
  <si>
    <t>6.2</t>
  </si>
  <si>
    <t>Måler affald</t>
  </si>
  <si>
    <t>FN´s Verdensmål</t>
  </si>
  <si>
    <t>Virksomheden har kortlagt og taget aktiv stilling til, hvordan der bidrages til opfyldelse af FN´s verdensmål.</t>
  </si>
  <si>
    <t>Ved ændringer i indretningen, ombygninger eller større vedligeholdelsesarbejder, skal der under arbejdet tilstræbes størst mulig hensyntagen til miljø og indeklima.</t>
  </si>
  <si>
    <t>Udarbejdelse af energirapport</t>
  </si>
  <si>
    <t>Brevpapir og papir til kopiering mv. skal være miljømærket eller af 100 % genbrugspapir.</t>
  </si>
  <si>
    <t>12.32</t>
  </si>
  <si>
    <t>Ladestandere</t>
  </si>
  <si>
    <t>12.40</t>
  </si>
  <si>
    <t>12.4</t>
  </si>
  <si>
    <t>Virksomhederne informerer om nærmest sted, som udlejer cykler.</t>
  </si>
  <si>
    <t>Beskyttede arter</t>
  </si>
  <si>
    <t xml:space="preserve">Virksomheden måler sit madspild. </t>
  </si>
  <si>
    <t>Egen produktion</t>
  </si>
  <si>
    <t>7.30.2</t>
  </si>
  <si>
    <t>7.33</t>
  </si>
  <si>
    <t>Energivenligt komfur</t>
  </si>
  <si>
    <t>7.19</t>
  </si>
  <si>
    <t>7.5</t>
  </si>
  <si>
    <t>Energiklassificeringssystem</t>
  </si>
  <si>
    <t>9.2</t>
  </si>
  <si>
    <t>CO2-forbedring</t>
  </si>
  <si>
    <t>9.3</t>
  </si>
  <si>
    <t>Virksomheden serverer ikke produkter, der stammer fra truede eller beskyttede arter.</t>
  </si>
  <si>
    <t>Virksomheden skal hvert 5. år iværksætte et energisyn i form af en energigennemgang, energirapport eller energimærkning, som indsendes første gang med ansøgningen.</t>
  </si>
  <si>
    <t>2.8</t>
  </si>
  <si>
    <t>Uddannelse</t>
  </si>
  <si>
    <t>10.11</t>
  </si>
  <si>
    <t>5.21</t>
  </si>
  <si>
    <t>Miljømærket sæbe og shampoo</t>
  </si>
  <si>
    <t xml:space="preserve">Køle- og fryseskabe og -rum har intakte tætningslister, afrimes jævnligt og sættes ikke koldere end nødvendigt. </t>
  </si>
  <si>
    <t>Virksomheden informerer sine leverandører om sine bæredygtighedsforpligtelser og opfordrer leverandørerne til at følge op om samme bæredygtighedsforpligtelser.</t>
  </si>
  <si>
    <t>7.6</t>
  </si>
  <si>
    <t>Termofoto</t>
  </si>
  <si>
    <t>Virksomheden har inden for 3 år fået foretaget en termografisk undersøgelse af bygningerne.</t>
  </si>
  <si>
    <t>Rengøring af swimmingpool</t>
  </si>
  <si>
    <t xml:space="preserve">Pointkriterium 
3 point
</t>
  </si>
  <si>
    <t>Kemikaliefri rengøring</t>
  </si>
  <si>
    <t>Dyrevelfærd</t>
  </si>
  <si>
    <t xml:space="preserve">Virksomhedens elektroniske kontorudstyr skal være installeret med automatisk standbyfunktion. </t>
  </si>
  <si>
    <t>12.33</t>
  </si>
  <si>
    <t>Når muligt bestiller virksomheden taxa, lejebiler og busser på el.</t>
  </si>
  <si>
    <t>El-biler eller cykler</t>
  </si>
  <si>
    <t>9.4</t>
  </si>
  <si>
    <t xml:space="preserve">Virksomheden kan dokumentere CO2-neutralitet for minimum scope 1 og 2 i Greenhouse Gas Protocol Standard. </t>
  </si>
  <si>
    <t>Virksomheden har aftaler med leverandørerne omkring afhentning af transportemballage og om muligt andre former for emballage.</t>
  </si>
  <si>
    <t>6.26</t>
  </si>
  <si>
    <t>Pointkriterium  
2 point</t>
  </si>
  <si>
    <t>Pointkriterium   
2 point</t>
  </si>
  <si>
    <t>Ikke fossile brændstoffer</t>
  </si>
  <si>
    <t>Miljømærkede byggematerialer</t>
  </si>
  <si>
    <t>Genbrug af møbler og inventar</t>
  </si>
  <si>
    <t>Luftkvalitet</t>
  </si>
  <si>
    <t>Fremme biodiversitet</t>
  </si>
  <si>
    <t>Bygning</t>
  </si>
  <si>
    <t>Virksomheden har et kodeks for begrænsning af engangsprodukter.</t>
  </si>
  <si>
    <t>1.1</t>
  </si>
  <si>
    <t>2.9</t>
  </si>
  <si>
    <t>8.0B</t>
  </si>
  <si>
    <t>Attraktionen har selvstændige spisesteder</t>
  </si>
  <si>
    <t>Selvstændige spisesteder</t>
  </si>
  <si>
    <t>8.1B</t>
  </si>
  <si>
    <t>8.2B</t>
  </si>
  <si>
    <t>Miljøråd til spisesteder</t>
  </si>
  <si>
    <t>Miljøretningslinjer til spisesteder</t>
  </si>
  <si>
    <t>8.3B</t>
  </si>
  <si>
    <t>8.4B</t>
  </si>
  <si>
    <t>Indkøbspolitik</t>
  </si>
  <si>
    <t>12.41</t>
  </si>
  <si>
    <t>12.42</t>
  </si>
  <si>
    <t>Bæredygtig butik 1</t>
  </si>
  <si>
    <t>Forlystelsespark</t>
  </si>
  <si>
    <t>Museum/VPAC</t>
  </si>
  <si>
    <t>14.1</t>
  </si>
  <si>
    <t>14.2</t>
  </si>
  <si>
    <t>14.3</t>
  </si>
  <si>
    <t>14.4</t>
  </si>
  <si>
    <t>15.1</t>
  </si>
  <si>
    <t>15.4</t>
  </si>
  <si>
    <t>16.1</t>
  </si>
  <si>
    <t>Vandland</t>
  </si>
  <si>
    <t>Dyrs efterladenskaber</t>
  </si>
  <si>
    <t>7.44</t>
  </si>
  <si>
    <t>7.45</t>
  </si>
  <si>
    <t>Belysning uden for åbningstid</t>
  </si>
  <si>
    <t>Belysning i dagslys</t>
  </si>
  <si>
    <t>Virksomhed begrænser udstillings- og dekorationslys i dagslys</t>
  </si>
  <si>
    <t>Behovsstyring 1</t>
  </si>
  <si>
    <t>Behovsstyring 2</t>
  </si>
  <si>
    <t>17.1</t>
  </si>
  <si>
    <t>17.2</t>
  </si>
  <si>
    <t>Behovsstyring 3</t>
  </si>
  <si>
    <t>Vandland har bimålere</t>
  </si>
  <si>
    <t>Aflæsning</t>
  </si>
  <si>
    <t>17.20</t>
  </si>
  <si>
    <t>17.21</t>
  </si>
  <si>
    <t>17.30</t>
  </si>
  <si>
    <t>17.40</t>
  </si>
  <si>
    <t>17.41</t>
  </si>
  <si>
    <t>17.42</t>
  </si>
  <si>
    <t>17.50</t>
  </si>
  <si>
    <t xml:space="preserve">Vandflowet fra brusere i vandland må ikke overstige 9 liter pr. minut.
Bruser i spa er undtaget.
</t>
  </si>
  <si>
    <t>17.31</t>
  </si>
  <si>
    <t>Trykknap på bruser</t>
  </si>
  <si>
    <t>17.43</t>
  </si>
  <si>
    <t>Spa-faciliteter</t>
  </si>
  <si>
    <t>Bortskaffelse af aktivt kul</t>
  </si>
  <si>
    <t>Forlystelser har bimålere</t>
  </si>
  <si>
    <t>16.3</t>
  </si>
  <si>
    <t>16.2</t>
  </si>
  <si>
    <t>15.20</t>
  </si>
  <si>
    <t>15.21</t>
  </si>
  <si>
    <t>15.10</t>
  </si>
  <si>
    <t>15.11</t>
  </si>
  <si>
    <t>15.12</t>
  </si>
  <si>
    <t>15.13</t>
  </si>
  <si>
    <t>Procedure for foder</t>
  </si>
  <si>
    <t>Økologisk foder</t>
  </si>
  <si>
    <t>15.14</t>
  </si>
  <si>
    <t>15.2</t>
  </si>
  <si>
    <t>Avlsprogram</t>
  </si>
  <si>
    <t>15.31</t>
  </si>
  <si>
    <t>15.40</t>
  </si>
  <si>
    <t>14.20</t>
  </si>
  <si>
    <t>14.21</t>
  </si>
  <si>
    <t>12.43</t>
  </si>
  <si>
    <t>Bæredygtig butik 3</t>
  </si>
  <si>
    <t>14.10</t>
  </si>
  <si>
    <t>15.22</t>
  </si>
  <si>
    <t>Genbrug af vand i akvarier og dyreanlæg</t>
  </si>
  <si>
    <t>Pilerensning</t>
  </si>
  <si>
    <t>15.23</t>
  </si>
  <si>
    <t>Dyreanlæg med højt energiforbrug har klimastyring med fx udluftning, solpersienner etc.</t>
  </si>
  <si>
    <t>15.32</t>
  </si>
  <si>
    <t>15.33</t>
  </si>
  <si>
    <t>15.15</t>
  </si>
  <si>
    <t>15.3</t>
  </si>
  <si>
    <t>Dyreanlæg</t>
  </si>
  <si>
    <t>15.24</t>
  </si>
  <si>
    <t>Dyresammensætning</t>
  </si>
  <si>
    <t>15.50</t>
  </si>
  <si>
    <t>15.51</t>
  </si>
  <si>
    <t>16.4</t>
  </si>
  <si>
    <t>16.5</t>
  </si>
  <si>
    <t>Overblik og plan for pumper og motor</t>
  </si>
  <si>
    <t>Genbrug af vand</t>
  </si>
  <si>
    <t>Valg af udstillingsgenstande</t>
  </si>
  <si>
    <t>14.5</t>
  </si>
  <si>
    <t>14.6</t>
  </si>
  <si>
    <t>Undgår fly</t>
  </si>
  <si>
    <t>A</t>
  </si>
  <si>
    <t>Forlystelse</t>
  </si>
  <si>
    <t>Museum</t>
  </si>
  <si>
    <t>Zoologiske anlæg</t>
  </si>
  <si>
    <t>Isolering af dyreanlæg</t>
  </si>
  <si>
    <t>Affaldsplan</t>
  </si>
  <si>
    <t>Kemikalieplan</t>
  </si>
  <si>
    <t>Personlig overvågning</t>
  </si>
  <si>
    <t>Der skal senest 6 måneder efter tildeling af Green Attraction være indført styring af ventilation så den nedreguleres/slukkes i fællesarealer og køkken, når disse områder ikke benyttes.</t>
  </si>
  <si>
    <t>8.1A</t>
  </si>
  <si>
    <t>8.2A</t>
  </si>
  <si>
    <t>8.3A</t>
  </si>
  <si>
    <t>Bæredygtig butik 2</t>
  </si>
  <si>
    <t>1.14</t>
  </si>
  <si>
    <t>Leverandørers CO2-regnskab</t>
  </si>
  <si>
    <t xml:space="preserve">Gæsterne skal have mulighed for at sortere deres affald i minimum 3 fraktioner såsom pant, glasflasker, plastik, madaffald og restaffald. </t>
  </si>
  <si>
    <t>Varmestyring forefindes, så varme og køling reguleres efter fast standardtemperatur og slukkes eller nedreguleres</t>
  </si>
  <si>
    <t>Elvarme skal være energieffektiv.</t>
  </si>
  <si>
    <t>Brug af elvarme</t>
  </si>
  <si>
    <t>Isoleret glas</t>
  </si>
  <si>
    <t>Nyere og ikke fredede bygninger, som opvarmes i vinterhalvår, skal være udstyret med flere lag glas eller lavenergiruder.</t>
  </si>
  <si>
    <t>7.26</t>
  </si>
  <si>
    <t>7.27</t>
  </si>
  <si>
    <t>Leverandører af køleanlæg</t>
  </si>
  <si>
    <t>Behovsstyring af køleanlæg</t>
  </si>
  <si>
    <t>Spisesteder</t>
  </si>
  <si>
    <t>Nyindkøbte plæneklippere skal enten være eldrevne, køre på blyfri benzin, have partikelfiltre, være hånddrevne eller miljømærkede.</t>
  </si>
  <si>
    <t>12.34</t>
  </si>
  <si>
    <t>Miljøvenlig transport for medarbejdere</t>
  </si>
  <si>
    <t>16.6</t>
  </si>
  <si>
    <t>Aflæsning af bimålere</t>
  </si>
  <si>
    <t>Aflæsning af hovedmålere</t>
  </si>
  <si>
    <t>Pointkriterium  
5 point</t>
  </si>
  <si>
    <t>Tilpasning i forhold til åbningstid</t>
  </si>
  <si>
    <t>Nyere og ikke fredede bygninger, som opvarmes i vinterhalvår, skal være ordentlig isoleret.</t>
  </si>
  <si>
    <t>Årligt tjek af opfyldelse</t>
  </si>
  <si>
    <t>Desinfiktionsmidler bruges ved nødvendighed</t>
  </si>
  <si>
    <t>Miljøfarligt affald såsom batterier, lysstofrør, E-pærer, maling, kemikalier, hårde hvidevare etc. opbevares forsvarligt i separate beholdere og bringes til godkendte modtageanlæg.</t>
  </si>
  <si>
    <t>Elektronik på standby</t>
  </si>
  <si>
    <t>Miljøvenlige tjenesterejser</t>
  </si>
  <si>
    <t>Bæredygtige tekstiler</t>
  </si>
  <si>
    <t>Lokalt foder</t>
  </si>
  <si>
    <t>Opbevaring til dyr</t>
  </si>
  <si>
    <t>Vegetarisk eller vegansk alternativ</t>
  </si>
  <si>
    <t>Medarbejderinddragelse</t>
  </si>
  <si>
    <t>Sluk af køkkenmaskiner</t>
  </si>
  <si>
    <t>Udeopvarmning med fx terrassevarmer er behovsstyret og med infrarødt lys</t>
  </si>
  <si>
    <t>Vandleverance</t>
  </si>
  <si>
    <t>Akvarieglas</t>
  </si>
  <si>
    <t>15.34</t>
  </si>
  <si>
    <t>Vandpumper</t>
  </si>
  <si>
    <t>15.35</t>
  </si>
  <si>
    <t>Vandtemperatur</t>
  </si>
  <si>
    <t>15.36</t>
  </si>
  <si>
    <t>15.37</t>
  </si>
  <si>
    <t>Dyrefoder 1</t>
  </si>
  <si>
    <t>Dyrefoder 2</t>
  </si>
  <si>
    <t>15.38</t>
  </si>
  <si>
    <t>Pointkriterium 
50 % giver 5 p
40 % giver 4 p
30 % giver 3 p
20 % giver 2 p
10 % giver 1 p</t>
  </si>
  <si>
    <t>Utætheder repareres med det samme</t>
  </si>
  <si>
    <t>Der er opsat energibimålere på væsentlige områder til gennemførelse af energistyring.</t>
  </si>
  <si>
    <t>Miljømærket maling</t>
  </si>
  <si>
    <t>Dyrefoder 3</t>
  </si>
  <si>
    <t>Medarbejdere ser efter utætheder</t>
  </si>
  <si>
    <t>Zoo</t>
  </si>
  <si>
    <t xml:space="preserve">Hvert år gennemgår virksomheden kriterierne for Green Attraction. </t>
  </si>
  <si>
    <t xml:space="preserve">Virksomheden beregner dele af sit CO2 aftryk med anerkendt målingsværktøj. </t>
  </si>
  <si>
    <t>Ledelsen og de miljøansvarlige medarbejdere involverer løbende medarbejderne i miljøarbejdet og informerer om hvordan de gør en forskel.</t>
  </si>
  <si>
    <t>Information på attraktionen</t>
  </si>
  <si>
    <t>Medarbejderne kender til Green Attraction</t>
  </si>
  <si>
    <t>Medarbejderne skal kunne informere gæsterne om Green Attraction og virksomhedens miljøindsats.</t>
  </si>
  <si>
    <t xml:space="preserve">Medarbejderne skal løbende holde øje med dryppende vandhaner, utætte wc-cisterner og rør. </t>
  </si>
  <si>
    <t>Alle nye toiletter skal have dobbeltskyl med maksimum 3 og 6 l pr skyl.</t>
  </si>
  <si>
    <r>
      <t xml:space="preserve">Vandflowet for nye håndvaskarmaturer overstiger ikke 4 liter pr. minut. 
</t>
    </r>
    <r>
      <rPr>
        <i/>
        <sz val="8"/>
        <rFont val="Verdana"/>
        <family val="2"/>
      </rPr>
      <t>Undtagelse er rengøringsrum og få steder i køkken.</t>
    </r>
  </si>
  <si>
    <t>4.33</t>
  </si>
  <si>
    <t>5.2</t>
  </si>
  <si>
    <t>Virksomheden bruger dispenser eller opfyldningsbeholdere for håndsæbe.</t>
  </si>
  <si>
    <t>5.18</t>
  </si>
  <si>
    <t>Virksomheden skal med ansøgningen indsende en affaldsplan, som holdes opdateret.</t>
  </si>
  <si>
    <t>10 til 50 % af virksomhedens energiforbrug dækkes af egen vedvarende energiproduktion (solvarmeanlæg, solcelleanlæg, biobrændselsfyr, jordvarme eller vindmølle).</t>
  </si>
  <si>
    <t>Virksomheden bruger ikke fossile brændstoffer til opvarmning / køling af virksomheden med undtagelse af nødberedskab.</t>
  </si>
  <si>
    <t>Storkøkkenet har induktionskomfur.</t>
  </si>
  <si>
    <t>100 % er lavenergibelysning</t>
  </si>
  <si>
    <t>Alt virksomhedens belysning er energieffektiv.</t>
  </si>
  <si>
    <r>
      <t xml:space="preserve">Virksomheden benytter lysreduktion uden for åbningstid og om natten
</t>
    </r>
    <r>
      <rPr>
        <i/>
        <sz val="8"/>
        <rFont val="Verdana"/>
        <family val="2"/>
      </rPr>
      <t>Funktionsbelysning og sikkerhedsbelysning er undtaget</t>
    </r>
  </si>
  <si>
    <t xml:space="preserve">Virksomheden har en procedure for at nedbringe madspild. </t>
  </si>
  <si>
    <t>Attraktionen tilbyder vegetariske og/eller veganske alternativer på stedet.</t>
  </si>
  <si>
    <t>Pointkriterium  
&gt;25 % giver 2 p
&gt;10 % giver 1 p</t>
  </si>
  <si>
    <t>Der bruges fortrinsvis miljømærkede materialer ved eksisterende og kommende renovering eller byggearbejde.</t>
  </si>
  <si>
    <t>Nærliggende miljømærkede virksomheder</t>
  </si>
  <si>
    <t>Virksomheden anbefaler gæsterne at benytte nærliggende spisesteder, overnatningssteder, attraktioner og øvrige steder med miljømærker.</t>
  </si>
  <si>
    <t>Frisør, fitnesscenter, kiosk eller lignende aktiviteter, som er i direkte sammenhæng med virksomheden, orienteres om Green Attraction og om hvordan de kan støtte op om indsatsen.</t>
  </si>
  <si>
    <t>Nyindkøbt elektronisk udstyr skal være miljømærket, energisparemærket og/eller være fremstillet på en miljøcertificeret virksomhed.</t>
  </si>
  <si>
    <t>Virksomheden har elbiler, hybrid og/eller cykler til ansatte.</t>
  </si>
  <si>
    <t>Virksomheden bekræfter, at den følger al relevant international og national lovgivning indenfor miljø, sundhed, sikkerhed og arbejdskraft.</t>
  </si>
  <si>
    <t>Virksomheden bidrager til at beskytte nærområdets natur og kultur i samarbejde med lokalsamfundet.</t>
  </si>
  <si>
    <t>Nr</t>
  </si>
  <si>
    <t>Overskrift</t>
  </si>
  <si>
    <t>Kriterium</t>
  </si>
  <si>
    <t>Point</t>
  </si>
  <si>
    <t>Sum</t>
  </si>
  <si>
    <t>Procent</t>
  </si>
  <si>
    <t>Alle</t>
  </si>
  <si>
    <t>Hvornår skal det udfyldes?</t>
  </si>
  <si>
    <t>De ark, som er farvet grønt "Virksomhedsdata" og "Kriterier" skal udfyldes. De resterende ark er til eget brug for overblik og inspiration.</t>
  </si>
  <si>
    <t>I skal udfylde så meget I kan i ark A.</t>
  </si>
  <si>
    <t>Nummereringen er til brug for en database. "8.1" henviser til kriterienummeret.</t>
  </si>
  <si>
    <t>Hvordan får jeg adgang til værktøjskasse?</t>
  </si>
  <si>
    <t>Ikke relevant</t>
  </si>
  <si>
    <t>På vej</t>
  </si>
  <si>
    <t>Bilag 4</t>
  </si>
  <si>
    <t>I kan svare "Ikke relevant"</t>
  </si>
  <si>
    <t>Hvad skal sendes med ansøgningen?</t>
  </si>
  <si>
    <t>Dokumentationsmateriale, som miljøpolitik, handlingsplan, liste med rengøringsmidler og affaldsplan sendes med ansøgning.
Se forslag i dette ark, på hjemmesiden eller henvend jer til sekretariatet.</t>
  </si>
  <si>
    <t>Skema til indtastning af vandforbrug</t>
  </si>
  <si>
    <t>Bilag 5.7</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</si>
  <si>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</si>
  <si>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</si>
  <si>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</si>
  <si>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</si>
  <si>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</si>
  <si>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</si>
  <si>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</si>
  <si>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</si>
  <si>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</si>
  <si>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</si>
  <si>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</si>
  <si>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</si>
  <si>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</si>
  <si>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</si>
  <si>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</si>
  <si>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</si>
  <si>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</si>
  <si>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</si>
  <si>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</si>
  <si>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</si>
  <si>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</si>
  <si>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</si>
  <si>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Attraktion</t>
  </si>
  <si>
    <r>
      <t xml:space="preserve">Bilag 6.1 – </t>
    </r>
    <r>
      <rPr>
        <b/>
        <sz val="16"/>
        <color rgb="FF00B050"/>
        <rFont val="Verdana"/>
        <family val="2"/>
      </rPr>
      <t>Forslag til affaldsplan</t>
    </r>
  </si>
  <si>
    <r>
      <t> </t>
    </r>
    <r>
      <rPr>
        <sz val="8"/>
        <color rgb="FF000000"/>
        <rFont val="Times New Roman"/>
        <family val="1"/>
      </rPr>
      <t>     </t>
    </r>
    <r>
      <rPr>
        <sz val="8"/>
        <color rgb="FF000000"/>
        <rFont val="Arial"/>
        <family val="2"/>
      </rPr>
      <t> </t>
    </r>
  </si>
  <si>
    <t>Formål</t>
  </si>
  <si>
    <t>Vores affald hentes af:</t>
  </si>
  <si>
    <r>
      <t> </t>
    </r>
    <r>
      <rPr>
        <b/>
        <sz val="9"/>
        <color rgb="FFFFFFFF"/>
        <rFont val="Verdana"/>
        <family val="2"/>
      </rPr>
      <t>Følgende henter vores affald fra anlægget</t>
    </r>
  </si>
  <si>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</si>
  <si>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</si>
  <si>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</si>
  <si>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</si>
  <si>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</si>
  <si>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</si>
  <si>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</si>
  <si>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</si>
  <si>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</si>
  <si>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</si>
  <si>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</si>
  <si>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</si>
  <si>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</si>
  <si>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</si>
  <si>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skal alle sørge for…</t>
  </si>
  <si>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</si>
  <si>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 xml:space="preserve">At gøre det nemt for mine kollegaer at gøre det samme
</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</si>
  <si>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</si>
  <si>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</si>
  <si>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</si>
  <si>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</si>
  <si>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</si>
  <si>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</si>
  <si>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r>
      <t>·</t>
    </r>
    <r>
      <rPr>
        <sz val="7"/>
        <color rgb="FF000000"/>
        <rFont val="Times New Roman"/>
        <family val="1"/>
      </rPr>
      <t xml:space="preserve">       </t>
    </r>
    <r>
      <rPr>
        <sz val="9"/>
        <color rgb="FF000000"/>
        <rFont val="Verdana"/>
        <family val="2"/>
      </rPr>
      <t xml:space="preserve">At udlevere ark om affaldssortering til nye kollegaer
</t>
    </r>
  </si>
  <si>
    <t>Vi kokke og øvrigt køkkenpersonale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</si>
  <si>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</si>
  <si>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</si>
  <si>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</si>
  <si>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</si>
  <si>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</si>
  <si>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</si>
  <si>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</si>
  <si>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</si>
  <si>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</si>
  <si>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</si>
  <si>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</si>
  <si>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</si>
  <si>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</si>
  <si>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</si>
  <si>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</si>
  <si>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</si>
  <si>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</si>
  <si>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</si>
  <si>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</si>
  <si>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</si>
  <si>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</si>
  <si>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t>Bilag 8 – Beregning af økologiprocent</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</si>
  <si>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</si>
  <si>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</si>
  <si>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</si>
  <si>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</si>
  <si>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</si>
  <si>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</si>
  <si>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</si>
  <si>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</si>
  <si>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 xml:space="preserve">Vi involverer vores kollegaer og inspireres af hinandens råd 
og forslag </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</si>
  <si>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</si>
  <si>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</si>
  <si>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</si>
  <si>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</si>
  <si>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</si>
  <si>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</si>
  <si>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</si>
  <si>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</si>
  <si>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træner i at tage imod klare bestillinger, så misforståelser og 
efterfølgende spild undgås</t>
    </r>
  </si>
  <si>
    <t>Procedure for at nedbringe madspild</t>
  </si>
  <si>
    <t>Spisesteder mærket med Green Restaurant har en grøn indkøbspolitik eller -procedure. 
Dette dokument beskriver formål og giver et eksempel på indhold af politikken.</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</si>
  <si>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</si>
  <si>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</si>
  <si>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</si>
  <si>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 xml:space="preserve">Det betyder at:
</t>
  </si>
  <si>
    <t xml:space="preserve">Vi holde øje med og følger GREEN RESTAURANT’s kriterier, når der købes ind.
</t>
  </si>
  <si>
    <t xml:space="preserve">Vi  formidler GREEN RESTAURANT’s krav og ønsker videre til relevante leverandører fx via de udarbejdede leverandørark under navnet KeySupply.
</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</si>
  <si>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</si>
  <si>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</si>
  <si>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</si>
  <si>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</si>
  <si>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For at miljøgevinsten skal stå i et rimeligt forhold til arbejdsindsats og udgifter, skal det vurderes, hvor og hvordan vi får mest miljø for pengene.</t>
  </si>
  <si>
    <t>Grøn indkøbspolitik og -procedure</t>
  </si>
  <si>
    <t>Environmental Management</t>
  </si>
  <si>
    <t>Involvement of employees</t>
  </si>
  <si>
    <t>Guest information</t>
  </si>
  <si>
    <t>Water</t>
  </si>
  <si>
    <t>For dishwashers, signs must be set up on how to minimize water and energy consumption.</t>
  </si>
  <si>
    <t>Waste</t>
  </si>
  <si>
    <t>Energy</t>
  </si>
  <si>
    <t>Food</t>
  </si>
  <si>
    <t>Building</t>
  </si>
  <si>
    <t>Outdoor areas</t>
  </si>
  <si>
    <t>Green activities</t>
  </si>
  <si>
    <t>Animal parks</t>
  </si>
  <si>
    <t>All water installations are reviewed regularly.</t>
  </si>
  <si>
    <t>Leaks must be repaired immediately.</t>
  </si>
  <si>
    <t>For large-scale washing, industrial dishwashers and washing machines are used.</t>
  </si>
  <si>
    <t>The company uses dispensers or refill containers for hand soap.</t>
  </si>
  <si>
    <t>All cleaning products are eco-labeled.</t>
  </si>
  <si>
    <t>Employees responsible for cleaning and washing must be informed about the correct use and dosage of the products.</t>
  </si>
  <si>
    <t>Disinfectants may only be used where necessary and in accordance with applicable hygiene legislation.</t>
  </si>
  <si>
    <t>The company must submit a waste plan with the application, which is kept up to date.</t>
  </si>
  <si>
    <t>Eco-labeled rechargeable batteries are purchased where possible.</t>
  </si>
  <si>
    <t>Heat control is available so that heating and cooling are regulated according to a fixed standard temperature and switched off or down.</t>
  </si>
  <si>
    <t>CTS systems have been installed for controlling heating, lighting and other particularly energy-consuming systems.</t>
  </si>
  <si>
    <t>Hot water pipes must be insulated.</t>
  </si>
  <si>
    <t>Electric heating must be energy efficient.</t>
  </si>
  <si>
    <t>10 to 50% of the company's energy consumption is covered by its own renewable energy production (solar heating system, solar cell system, biofuel boiler, geothermal heat or wind turbine).</t>
  </si>
  <si>
    <t>The company does not use fossil fuels for heating / cooling the company with the exception of emergency preparedness.</t>
  </si>
  <si>
    <t>Grease filters and other equipment are cleaned and maintained in accordance with the technical instructions and the provisions of the hygiene legislation.</t>
  </si>
  <si>
    <t>Newly purchased refrigeration systems and heat pumps must not contain CFCs and HCFCs.</t>
  </si>
  <si>
    <t>All the company's lighting is energy efficient.</t>
  </si>
  <si>
    <t>The company or tenant must register the purchase of organic food in kroner or weight and subsequently calculate it every quarter.</t>
  </si>
  <si>
    <t>The company has a procedure to reduce food waste.</t>
  </si>
  <si>
    <t>The company measures its food waste.</t>
  </si>
  <si>
    <t>The attraction offers vegetarian and / or vegan alternatives on site.</t>
  </si>
  <si>
    <t>The company does not serve products derived from endangered or protected species.</t>
  </si>
  <si>
    <t>The attraction has independent eateries</t>
  </si>
  <si>
    <t>The company has developed environmental advice for the attraction's eateries</t>
  </si>
  <si>
    <t>In the event of changes in the interior design, alterations or major maintenance work, the greatest possible consideration must be given to the environment and indoor climate during the work.</t>
  </si>
  <si>
    <t>Newly purchased lawnmowers must either be electrically powered, run on unleaded petrol, have particulate filters, be hand-operated or eco-labeled.</t>
  </si>
  <si>
    <t>The company must submit a green procurement policy with the application.</t>
  </si>
  <si>
    <t>The company informs its suppliers about its sustainability commitments and encourages the suppliers to follow up on the same sustainability commitments.</t>
  </si>
  <si>
    <t>The company's electronic office equipment must be installed with automatic standby function.</t>
  </si>
  <si>
    <t>Stationery and paper for copying etc. must be eco-labeled or made of 100% recycled paper.</t>
  </si>
  <si>
    <t>At least three product categories of purchased or rented textiles, towels, uniforms, and tablecloths are environmentally friendly.</t>
  </si>
  <si>
    <t>The company recommends guests to use nearby eateries, accommodations, attractions and other places with eco-labels.</t>
  </si>
  <si>
    <t>The company confirms that it complies with all relevant international and national legislation within the environment, health, safety and labor.</t>
  </si>
  <si>
    <t>The company supports small local entrepreneurs who develop and sell sustainable products based on the area's nature, history and culture.</t>
  </si>
  <si>
    <t>Museums/VPAC</t>
  </si>
  <si>
    <t>Årlige miljømøder for medarbejdere</t>
  </si>
  <si>
    <t>Virksomheden har elektronisk mappe og/eller intranet med relevant miljø- og dokumentationsmateriale.</t>
  </si>
  <si>
    <t>Virksomheden skal med ansøgningen til Green Attraction, og årligt, indsende planlagte miljømål og handlingsplan herfor.</t>
  </si>
  <si>
    <t xml:space="preserve">The application to Green Attraction must include an environmental action plan with formulated objectives  for continous improvement. These should be revised and submitted annually. </t>
  </si>
  <si>
    <t xml:space="preserve">The company has an electronic folder with/or a company intranet site or app with relevant environmental and documentation material. </t>
  </si>
  <si>
    <t>The company informs and includes relevant partners in the environmental work.</t>
  </si>
  <si>
    <t>All new toilets must have a double flush function with a maximum of 3 and 6 l per flush.</t>
  </si>
  <si>
    <t>All frequently used and centrally located public toilets must have a double flush no later than 1 year after becoming certified.</t>
  </si>
  <si>
    <t>80% of all toilet cisterns have double flush fuction.</t>
  </si>
  <si>
    <t>Each toilet must have a waste bin or a garbage bag.</t>
  </si>
  <si>
    <t>Urinals must have an automatic time limit, sensor, push button or be waterless to avoid unnecessary water spillage.</t>
  </si>
  <si>
    <t>All company urinals are waterless.</t>
  </si>
  <si>
    <t>There are sensors on the often used and centrally located sinks in public toilets.</t>
  </si>
  <si>
    <t>Newly purchased hood and tunnel dishwashers may consume a maximum of 3.5 liters of water per tray.</t>
  </si>
  <si>
    <t>90% of all daily cleaning products must be eco-labeled.</t>
  </si>
  <si>
    <t>Cleaning products, washing detergents, soaps, etc. must be purchased, used and dosed so that they affect the environment as little as possible.</t>
  </si>
  <si>
    <t>The company has an automatic dosage system for cleaning products.</t>
  </si>
  <si>
    <t>Washing takes place at an eco labeled laundry or with eco labelled products.</t>
  </si>
  <si>
    <t>Paper towels and toilet paper must be eco labelled.</t>
  </si>
  <si>
    <t>The company follows the legislation on waste and sorts the waste into a minimum of 10 fractions.</t>
  </si>
  <si>
    <t>Environmentally hazardous waste such as batteries, fluorescent tubes, E-bulbs, paint, chemicals, machinery etc. are stored securely in separate containers and brought to approved reception facilities.</t>
  </si>
  <si>
    <t>Guests must be able to sort their waste into a minimum of 3 fractions such as bottles/cans with deposits, glass, plastic, food waste and residual waste.</t>
  </si>
  <si>
    <t>The company has agreements with suppliers regarding the collection of transportation packaging and, if possible, other types of packaging.</t>
  </si>
  <si>
    <t>The total energy consumption incl. electricity must be monitored at least once per month.</t>
  </si>
  <si>
    <t>Washing and cleaning</t>
  </si>
  <si>
    <t>The total water consumption is monitored at least once a month.</t>
  </si>
  <si>
    <t xml:space="preserve">The company must follow the recommendations for energy optimization suggested in the energy report. As a minimum all suggestions with a return on investment of less than 3 years should be initiated within 3 years of the release of the report. </t>
  </si>
  <si>
    <t>The company has had a thermographic analysis of the buildings performed within the last 3 years.</t>
  </si>
  <si>
    <t xml:space="preserve">Newer buildings, which are heated during the winter months, must be equipped with multi-layered glass or low-energy panes. Protected buildings are exempt from this criterium. </t>
  </si>
  <si>
    <t xml:space="preserve">Newer buildings, which are heated during the winter months, must be properly insulated. Protected buildings are exempt from this criterium. </t>
  </si>
  <si>
    <t>No later than 6 months after being certified Green Attraction, ventilation control must be introduced so that it is down-regulated / switched off in common areas and kitchens when these areas are not in use.</t>
  </si>
  <si>
    <t>Newly purchased air conditioning systems or heat pumps must have a low energy consumption. Air condition systems of less than 12 kW must have energy label A.</t>
  </si>
  <si>
    <t>Refrigerating - and freezing compartments have intact sealing strips, are defrosted regularly and temperature is closely monitored and not set colder than necessary.</t>
  </si>
  <si>
    <t>The industrial kitchen has induction stove.</t>
  </si>
  <si>
    <t>TVs and screens are switched off in exhibitions after closing time.</t>
  </si>
  <si>
    <t>v</t>
  </si>
  <si>
    <t>Select</t>
  </si>
  <si>
    <t xml:space="preserve">The company is required to avoid exess use of lighting through optimal use of daylight, sensors, key cards, outdoor lighting control etc. </t>
  </si>
  <si>
    <t>The company has the Organic Cuisine Label in Gold.</t>
  </si>
  <si>
    <t>The company uses labels such as FairTrade, MSC, ASC, and Friland when purchasing daily food items.</t>
  </si>
  <si>
    <t>The company has a procedure for using seasonal, local and other food items, that have a smaller negative environmental impact.</t>
  </si>
  <si>
    <t>Every 5 years, the company must initiate an energy audit in the form of an energy review, energy report or energy label. The report from such audit must be submitted for the first time with the application.</t>
  </si>
  <si>
    <t xml:space="preserve">The company communicates to the guest how they prepare more environmentally friendly food. </t>
  </si>
  <si>
    <t>The company sets environmental requirements in leasing agreements</t>
  </si>
  <si>
    <t>The company has motivated restaurants to apply for eco-labels such as the Organic Cuisine Label and Green Restaurant</t>
  </si>
  <si>
    <t>The company does not plant invasive plant species, and controls any such plant species if they appear.</t>
  </si>
  <si>
    <t xml:space="preserve">The company informs its guests about the nearest place to rent bicycles. </t>
  </si>
  <si>
    <t>The company offers electric cars, hybrids and / or bicycles for its employees to use.</t>
  </si>
  <si>
    <t>Materials, furniture and items that are still intact, but no longer in use, are collected and donated to charities.</t>
  </si>
  <si>
    <t>The company has mapped and taken an active position on how to contribute to the fulfillment of the UN Sustainable Development Goals.</t>
  </si>
  <si>
    <t>Heat exchangers are installed to heat air from the outdoors into the ventilation system.</t>
  </si>
  <si>
    <t>15.39</t>
  </si>
  <si>
    <t>8.0.1</t>
  </si>
  <si>
    <t>8.0</t>
  </si>
  <si>
    <t>Type spisested</t>
  </si>
  <si>
    <r>
      <t>8.3.2</t>
    </r>
    <r>
      <rPr>
        <sz val="8"/>
        <color rgb="FF00B050"/>
        <rFont val="Verdana"/>
        <family val="2"/>
      </rPr>
      <t>A</t>
    </r>
  </si>
  <si>
    <r>
      <t>8.3.1</t>
    </r>
    <r>
      <rPr>
        <sz val="8"/>
        <color rgb="FF00B050"/>
        <rFont val="Verdana"/>
        <family val="2"/>
      </rPr>
      <t>A</t>
    </r>
  </si>
  <si>
    <r>
      <t>8.3.3</t>
    </r>
    <r>
      <rPr>
        <sz val="8"/>
        <color rgb="FF00B050"/>
        <rFont val="Verdana"/>
        <family val="2"/>
      </rPr>
      <t>A</t>
    </r>
  </si>
  <si>
    <r>
      <t>8.5</t>
    </r>
    <r>
      <rPr>
        <sz val="8"/>
        <color rgb="FF00B050"/>
        <rFont val="Verdana"/>
        <family val="2"/>
      </rPr>
      <t>A</t>
    </r>
  </si>
  <si>
    <r>
      <t>8.6</t>
    </r>
    <r>
      <rPr>
        <sz val="8"/>
        <color rgb="FF00B050"/>
        <rFont val="Verdana"/>
        <family val="2"/>
      </rPr>
      <t>A</t>
    </r>
  </si>
  <si>
    <r>
      <t>8.10</t>
    </r>
    <r>
      <rPr>
        <sz val="8"/>
        <color rgb="FF00B050"/>
        <rFont val="Verdana"/>
        <family val="2"/>
      </rPr>
      <t>A</t>
    </r>
  </si>
  <si>
    <r>
      <t>8.11.1</t>
    </r>
    <r>
      <rPr>
        <sz val="8"/>
        <color rgb="FF00B050"/>
        <rFont val="Verdana"/>
        <family val="2"/>
      </rPr>
      <t>A</t>
    </r>
  </si>
  <si>
    <r>
      <t>8.11.2</t>
    </r>
    <r>
      <rPr>
        <sz val="8"/>
        <color rgb="FF00B050"/>
        <rFont val="Verdana"/>
        <family val="2"/>
      </rPr>
      <t>A</t>
    </r>
  </si>
  <si>
    <r>
      <t>8.12</t>
    </r>
    <r>
      <rPr>
        <sz val="8"/>
        <color rgb="FF00B050"/>
        <rFont val="Verdana"/>
        <family val="2"/>
      </rPr>
      <t>A</t>
    </r>
  </si>
  <si>
    <r>
      <t>8.13</t>
    </r>
    <r>
      <rPr>
        <sz val="8"/>
        <color rgb="FF00B050"/>
        <rFont val="Verdana"/>
        <family val="2"/>
      </rPr>
      <t>A</t>
    </r>
  </si>
  <si>
    <r>
      <t>8.14</t>
    </r>
    <r>
      <rPr>
        <sz val="8"/>
        <color rgb="FF00B050"/>
        <rFont val="Verdana"/>
        <family val="2"/>
      </rPr>
      <t>A</t>
    </r>
  </si>
  <si>
    <r>
      <t>8.15</t>
    </r>
    <r>
      <rPr>
        <sz val="8"/>
        <color rgb="FF00B050"/>
        <rFont val="Verdana"/>
        <family val="2"/>
      </rPr>
      <t>A</t>
    </r>
  </si>
  <si>
    <r>
      <t>8.16</t>
    </r>
    <r>
      <rPr>
        <sz val="8"/>
        <color rgb="FF00B050"/>
        <rFont val="Verdana"/>
        <family val="2"/>
      </rPr>
      <t>A</t>
    </r>
  </si>
  <si>
    <r>
      <t>8.17</t>
    </r>
    <r>
      <rPr>
        <sz val="8"/>
        <color rgb="FF00B050"/>
        <rFont val="Verdana"/>
        <family val="2"/>
      </rPr>
      <t>A</t>
    </r>
  </si>
  <si>
    <t>8.0C</t>
  </si>
  <si>
    <t>8.1C</t>
  </si>
  <si>
    <t>8.2C</t>
  </si>
  <si>
    <t>8.3C</t>
  </si>
  <si>
    <t>8.4C</t>
  </si>
  <si>
    <r>
      <t>Forpagtnings</t>
    </r>
    <r>
      <rPr>
        <sz val="8"/>
        <color rgb="FF00B050"/>
        <rFont val="Verdana"/>
        <family val="2"/>
      </rPr>
      <t>aftale</t>
    </r>
  </si>
  <si>
    <t>15.52</t>
  </si>
  <si>
    <t>Fryseskabe</t>
  </si>
  <si>
    <t>Papirhåndklæder og toiletpapir er miljømærket</t>
  </si>
  <si>
    <r>
      <t>13.</t>
    </r>
    <r>
      <rPr>
        <sz val="8"/>
        <color rgb="FF00B050"/>
        <rFont val="Verdana"/>
        <family val="2"/>
      </rPr>
      <t>2</t>
    </r>
  </si>
  <si>
    <t>Forslag til indsats</t>
  </si>
  <si>
    <t>Procedure for affaldssortering</t>
  </si>
  <si>
    <r>
      <t xml:space="preserve">Vandflowet for offentlige håndvaskarmaturer overstiger ikke </t>
    </r>
    <r>
      <rPr>
        <sz val="8"/>
        <color rgb="FF00B050"/>
        <rFont val="Verdana"/>
        <family val="2"/>
      </rPr>
      <t>5</t>
    </r>
    <r>
      <rPr>
        <sz val="8"/>
        <rFont val="Verdana"/>
        <family val="2"/>
      </rPr>
      <t xml:space="preserve"> liter pr. minut. </t>
    </r>
  </si>
  <si>
    <t>Dispenser til håndsæbe</t>
  </si>
  <si>
    <t>Tv og skærme i udstilling slukkes efter lukketid.</t>
  </si>
  <si>
    <t>10.21A</t>
  </si>
  <si>
    <t>Ingen terrassevarmer</t>
  </si>
  <si>
    <t>Virksomheden bruger ikke udeopvarmning som fx terrassevarmer</t>
  </si>
  <si>
    <t>Pointkriterium
4 point</t>
  </si>
  <si>
    <t>Forskning og undersøgelser</t>
  </si>
  <si>
    <t>14.7</t>
  </si>
  <si>
    <t>Materialevalg til transport og opbevaring</t>
  </si>
  <si>
    <t>Kurer</t>
  </si>
  <si>
    <t xml:space="preserve">Ved brug af kurer vælges den mest energireducerende løsning, fx virtuel kurer, samkørsel mv. </t>
  </si>
  <si>
    <t>Klimastyring</t>
  </si>
  <si>
    <t>Materialeforbrug i formidlingsaktiviteter</t>
  </si>
  <si>
    <t>Løstansatte og frivillige</t>
  </si>
  <si>
    <t>Virksomheden registrerer mængden af affald som afhentes fordelt på forskellige fraktioner.</t>
  </si>
  <si>
    <t>Der opsættes nationale piktogrammer og kildesorteringsinformation ved alle affaldsbeholdere - og gerne på flere sprog.</t>
  </si>
  <si>
    <t>Køleanlæg går på nedsat strøm uden for åbningstid og ved mindre brug.</t>
  </si>
  <si>
    <t>Køkkenudstyr og -maskiner tændes og slukkes efter behov og åbningstider.</t>
  </si>
  <si>
    <t>Miljømål og handlingsplan</t>
  </si>
  <si>
    <t>Miljøpolitik</t>
  </si>
  <si>
    <t>Miljøansvarlige personer</t>
  </si>
  <si>
    <r>
      <t xml:space="preserve">Virksomhedens ledelse har udpeget to personer, som er ansvarlig for miljøarbejdet.
</t>
    </r>
    <r>
      <rPr>
        <i/>
        <sz val="8"/>
        <rFont val="Verdana"/>
        <family val="2"/>
      </rPr>
      <t>Virksomheder med under 10 ansatte skal have én miljøansvarlig.</t>
    </r>
  </si>
  <si>
    <t>Virksomheden skal udarbejde en miljøpolitik, der er underskrevet af ledelsen.</t>
  </si>
  <si>
    <t>CO2-neutralitet</t>
  </si>
  <si>
    <t>Virksomheden holder mindst to årlige motivationsmøder om miljø- og Green Attraction-arbejdet for alle medarbejdere – enten samlet eller fordelt på forskellige arbejdsområder.</t>
  </si>
  <si>
    <t>Involvering og information af medarbejdere</t>
  </si>
  <si>
    <t>Virksomheden tilbyder deres medarbejdere at deltage i kurser / efteruddannelse inden for bæredygtig drift.</t>
  </si>
  <si>
    <t xml:space="preserve">Virksomheden skal have synlig information om, hvordan gæsterne passer på miljøet ved at reducere og sortere deres affald, spare på vand etc.  </t>
  </si>
  <si>
    <t>Vand aflæses månedligt</t>
  </si>
  <si>
    <t>80 % af alle wc-cisterner har dobbeltskyl.</t>
  </si>
  <si>
    <t>Industrielle (op)vaskemaskiner</t>
  </si>
  <si>
    <t>90 % miljømærkede rengøringsmidler</t>
  </si>
  <si>
    <t>90 % af de daglige rengøringsmidler skal være miljømærkede.</t>
  </si>
  <si>
    <t>Virksomheden følger affaldsbekendtgørelsen og sorterer almindeligt affald i minimum 10 fraktioner.</t>
  </si>
  <si>
    <t>Engangsservice begrænses til et minimum: Glas, tallerkner og bestik må alene anvendes ved servering i badearealer, ved take-away og ved særlige arrangementer eller ved pandemi.</t>
  </si>
  <si>
    <t>Biologisk nedbrydeligt service benyttes, hvor der ikke kan bruges almindelig service.</t>
  </si>
  <si>
    <t>Begrænsning af engangsprodukter</t>
  </si>
  <si>
    <t>Internt pantsystem</t>
  </si>
  <si>
    <t>Målrettet arbejde med forbedringsforslag</t>
  </si>
  <si>
    <t>Virksomheden skal arbejde målrettet med energisynets og energimærkningens forbedringsforslag. Som minimum skal forslag med en tilbagebetalingstid på under 3 år sættes i værk inden 3 år efter rapportens udarbejdelse.</t>
  </si>
  <si>
    <t xml:space="preserve">Rengøring af ventilation, klimaanlæg og kedler </t>
  </si>
  <si>
    <t>Varmeskabe (og -rum) samt ovne er forsynet med intakte tætningslister og kun tændt ved brug.</t>
  </si>
  <si>
    <t>Virksomheden skal undgå unødigt forbrug af lys ved optimal brug af dagslys, sensorer, nøglekort, skumringsanlæg, automatisk lysdæmper m.m.</t>
  </si>
  <si>
    <t>Intelligent belysning</t>
  </si>
  <si>
    <t>Energisparebelysning</t>
  </si>
  <si>
    <t>Salgs-, kaffe- eller vandautomater m.m. slukkes, går i standbyfunktion eller har natsænkning, når de ikke bliver brugt.</t>
  </si>
  <si>
    <t>Sluk af TV</t>
  </si>
  <si>
    <r>
      <t xml:space="preserve">Virksomhedens eget indkøb af økologiske fødevarer udgør minimum 15 % økologi (minus alkoholiske drikkevarer og sodavand/læskedrik). 
</t>
    </r>
    <r>
      <rPr>
        <i/>
        <sz val="8"/>
        <rFont val="Verdana"/>
        <family val="2"/>
      </rPr>
      <t>Nye medlemmer får fra indmeldelsen 2 år til at opnå den gældende procentgrænse.</t>
    </r>
    <r>
      <rPr>
        <sz val="8"/>
        <color rgb="FFFF0000"/>
        <rFont val="Verdana"/>
        <family val="2"/>
      </rPr>
      <t/>
    </r>
  </si>
  <si>
    <t>Den procentvise andel af økologiske varer fastholdes omtrent på samme niveau eller stiger hvert år.</t>
  </si>
  <si>
    <t>Minimering af madspild</t>
  </si>
  <si>
    <t>Måling af madspild</t>
  </si>
  <si>
    <t>Reduktion af kødforbrug</t>
  </si>
  <si>
    <r>
      <t>Virksomheden gør en indsat for at minimere kødforbruget og reducere</t>
    </r>
    <r>
      <rPr>
        <sz val="8"/>
        <color theme="1"/>
        <rFont val="Verdana"/>
        <family val="2"/>
      </rPr>
      <t xml:space="preserve"> især brug af kød med høj CO2-udleding.</t>
    </r>
  </si>
  <si>
    <t>Årstidens og lokale råvarer</t>
  </si>
  <si>
    <t>Virksomheden har en procedure for at benytte årstidens-, lokale og andre råvarer,  som medfører en mindre miljøbelastning.</t>
  </si>
  <si>
    <t>Virksomheden kommunikerer til gæsten, hvordan de tilbereder mere miljøvenlig mad.</t>
  </si>
  <si>
    <t>Attraktionen har bortforpagtede spisesteder</t>
  </si>
  <si>
    <t>Forpagtede spisesteder</t>
  </si>
  <si>
    <t>Ingen anvendelse af bekæmpelsesmidler</t>
  </si>
  <si>
    <r>
      <t xml:space="preserve">Der må ikke anvendes kemiske ukrudtsbekæmpelsesmidler på virksomhedens område. 
</t>
    </r>
    <r>
      <rPr>
        <i/>
        <sz val="8"/>
        <rFont val="Verdana"/>
        <family val="2"/>
      </rPr>
      <t>Green Attraction-sekretariat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r>
  </si>
  <si>
    <t>Virksomheden kan dokumentere, at de har områder, som er vildt med vilje for at fremme biodiversitet</t>
  </si>
  <si>
    <t>Begrænset kunstvanding</t>
  </si>
  <si>
    <t>Invasive arter</t>
  </si>
  <si>
    <t>Information af leverandører</t>
  </si>
  <si>
    <t>Brev- og kopipapir</t>
  </si>
  <si>
    <t>Miljøcertificeret trykkeri</t>
  </si>
  <si>
    <t>Leje af el-køretøjer</t>
  </si>
  <si>
    <t xml:space="preserve">Mindst tre produktkategorier af købte eller lejede tekstiler, håndklæder, uniformer og duge er miljøvenlige.  </t>
  </si>
  <si>
    <t>Beskyttelse af nærområdet</t>
  </si>
  <si>
    <t>Klimastyring indendørs</t>
  </si>
  <si>
    <t>Koraller</t>
  </si>
  <si>
    <t>Deling af opdræt</t>
  </si>
  <si>
    <t>Udskiftede pumper og motorer</t>
  </si>
  <si>
    <t>Overdækket swimmingpool</t>
  </si>
  <si>
    <t>Feedback fra gæster</t>
  </si>
  <si>
    <t>Opvaskemaskine har højeste energimærkning</t>
  </si>
  <si>
    <t>Procentdel opretholdes</t>
  </si>
  <si>
    <t>Motivation hen imod miljømærker</t>
  </si>
  <si>
    <t>Offentlige håndvaske under 5 l/min</t>
  </si>
  <si>
    <r>
      <t>Virksomhedens sæbe</t>
    </r>
    <r>
      <rPr>
        <sz val="8"/>
        <rFont val="Verdana"/>
        <family val="2"/>
      </rPr>
      <t xml:space="preserve"> er miljømærket.</t>
    </r>
  </si>
  <si>
    <t>Der er opsat varmeveksler til opvarmning af udeluft på størstedelen af ventilationsanlæggene.</t>
  </si>
  <si>
    <t xml:space="preserve">90 % af virksomhedens belysning skal være energieffektiv, fx lavenergi- lysstofrør, energisparepærer eller LED. </t>
  </si>
  <si>
    <t>Højere vegetarisk andel</t>
  </si>
  <si>
    <t>Over henholdsvis 10 og 25 % af hovedretterne på attraktionen er vegetariske.</t>
  </si>
  <si>
    <t>Ændringer skal tage hensyn til miljø og indeklima</t>
  </si>
  <si>
    <t>Kontorer og personaleområder, som driftsmæssigt hører til virksomheden, skal opfylde Green Attraction-kriterierne.</t>
  </si>
  <si>
    <t>Opbevaring af genstande/værker</t>
  </si>
  <si>
    <r>
      <t>Virksomheden har</t>
    </r>
    <r>
      <rPr>
        <sz val="8"/>
        <color rgb="FF00B050"/>
        <rFont val="Verdana"/>
        <family val="2"/>
      </rPr>
      <t xml:space="preserve"> </t>
    </r>
    <r>
      <rPr>
        <sz val="8"/>
        <rFont val="Verdana"/>
        <family val="2"/>
      </rPr>
      <t>energivenlig opbevaring af samlinger og opmagasinering.</t>
    </r>
  </si>
  <si>
    <t xml:space="preserve">Kød </t>
  </si>
  <si>
    <t>Virksomhedens eget indkøb af økologiske fødevarer udgør minimum 25 % økologi (minus alkoholiske drikkevarer og sodavand/læskedrik).</t>
  </si>
  <si>
    <t>Alle virksomhedens kontorer skal opfylde samme kriterier</t>
  </si>
  <si>
    <t>Eksterne forretninger i samme bygning orienteres</t>
  </si>
  <si>
    <t>15.5</t>
  </si>
  <si>
    <t>17.3</t>
  </si>
  <si>
    <t>Virksomheden giver medarbejderne mulighed for at evaluere og komme med forslag til stedets miljøindsats.</t>
  </si>
  <si>
    <t>Vælg:</t>
  </si>
  <si>
    <t>Attraktions-type</t>
  </si>
  <si>
    <t>15 % økologi</t>
  </si>
  <si>
    <t>Point opnået</t>
  </si>
  <si>
    <t>Point påkrævet</t>
  </si>
  <si>
    <t>Plus/minus ift. grænse</t>
  </si>
  <si>
    <t>p/o</t>
  </si>
  <si>
    <t>Mandatory</t>
  </si>
  <si>
    <t xml:space="preserve">Mandatory </t>
  </si>
  <si>
    <t>Kriterietype</t>
  </si>
  <si>
    <t>Criteria type</t>
  </si>
  <si>
    <t>Points criteria
3 points</t>
  </si>
  <si>
    <t>Points criteria
5 points</t>
  </si>
  <si>
    <t>Points critieria
3 points</t>
  </si>
  <si>
    <t xml:space="preserve">Points criterion
5 points
</t>
  </si>
  <si>
    <t>Points criterion 
3 points</t>
  </si>
  <si>
    <t>Points criterion 
5 points</t>
  </si>
  <si>
    <t>Points criterion 
4 points</t>
  </si>
  <si>
    <t>Points criterion
3 points</t>
  </si>
  <si>
    <t>Points criterion 
2 points</t>
  </si>
  <si>
    <t>Points criterion 
1 point</t>
  </si>
  <si>
    <t>Points criterion 
1 points</t>
  </si>
  <si>
    <t>Points criterion
50 % gives 5 p
40 % gives 4 p
30 % gives 3 p
20 % gives 2 p
10 % gives 1 p</t>
  </si>
  <si>
    <t>Points criterion
&gt;25 % gives 2 p
&gt;10 % gives 1 p</t>
  </si>
  <si>
    <t>Points criterion
4 points</t>
  </si>
  <si>
    <t>Points criterion 1 point</t>
  </si>
  <si>
    <t>Points criterion 2 points</t>
  </si>
  <si>
    <t>Points criterion 5 points</t>
  </si>
  <si>
    <t>Points criterion 4 points</t>
  </si>
  <si>
    <t>I åbner excel-arket og gemmer det på jeres eget drev eller netværk. Herefter udfylder i skemaet, gemmer igen og indsender det elektronisk til greenattraction@horesta.dk.
Arket kan bruges som jeres eget værktøj til miljøarbejdet.</t>
  </si>
  <si>
    <t>p/m</t>
  </si>
  <si>
    <t>m</t>
  </si>
  <si>
    <t>All</t>
  </si>
  <si>
    <t>Attraction type</t>
  </si>
  <si>
    <t>Amusement</t>
  </si>
  <si>
    <t>Water park</t>
  </si>
  <si>
    <t>The company must have an environmental policy signed by the management included in the application.</t>
  </si>
  <si>
    <t>The company must revisit the criteria for Green Attraction annually.</t>
  </si>
  <si>
    <t>The company calculates its CO2 footprint with recognized calculation tool.</t>
  </si>
  <si>
    <t>The company sets goals to reduce its CO2 footprint.</t>
  </si>
  <si>
    <t>The company can document CO2 neutrality for minimum scope 1 and 2 in the Greenhouse Gas Protocol Standard.</t>
  </si>
  <si>
    <t>Guests are offered the option of CO2 compensation.</t>
  </si>
  <si>
    <r>
      <t xml:space="preserve">The company </t>
    </r>
    <r>
      <rPr>
        <sz val="8"/>
        <color theme="1"/>
        <rFont val="Verdana"/>
        <family val="2"/>
      </rPr>
      <t xml:space="preserve">demands </t>
    </r>
    <r>
      <rPr>
        <sz val="8"/>
        <color rgb="FF202124"/>
        <rFont val="Verdana"/>
        <family val="2"/>
      </rPr>
      <t>CO2 calculations for the biggest suppliers.</t>
    </r>
  </si>
  <si>
    <t>Every year, the company holds at least two motivational meetings about the environmental and Green Attraction work for all employees - either together or distributed in different work areas.</t>
  </si>
  <si>
    <t>The company gives its employees the opportunity to evaluate the internal environmental efforts.</t>
  </si>
  <si>
    <t>The company offers its employees to participate in courses / continuing education in sustainable operations.</t>
  </si>
  <si>
    <t>The management holds at least four annual meetings with the responsible environmental employees and / or the environmental group.</t>
  </si>
  <si>
    <t>The management and the responsible environmental employees continuously involve the employees in the environmental work and inform them about how they can make a difference.</t>
  </si>
  <si>
    <t>Current and new cleaning staff is familiar with the company's procedure for sorting waste.</t>
  </si>
  <si>
    <t>Employees are informed in work areas and through campaigns about sustainable behavior.</t>
  </si>
  <si>
    <r>
      <t xml:space="preserve">Company management has appointed two persons who are responsible for the environmental work. </t>
    </r>
    <r>
      <rPr>
        <i/>
        <sz val="8"/>
        <color rgb="FF333333"/>
        <rFont val="Verdana"/>
        <family val="2"/>
      </rPr>
      <t>Companies with less than 10 employees (FTEs) need only one responsible person for the environmental work.</t>
    </r>
  </si>
  <si>
    <r>
      <t xml:space="preserve">The company has established an environmental group with representatives from various departments. </t>
    </r>
    <r>
      <rPr>
        <i/>
        <sz val="8"/>
        <color rgb="FF202124"/>
        <rFont val="Verdana"/>
        <family val="2"/>
      </rPr>
      <t xml:space="preserve">Not relevant for companies with 10 employees (FTEs) or less. </t>
    </r>
  </si>
  <si>
    <t>Seasonal and freelance employees as well as volunteers will receive training by the start of employment on how they can take part in the environmental efforts.</t>
  </si>
  <si>
    <t>The Green Attraction diploma and / or sign are hung visibly at the entrance.</t>
  </si>
  <si>
    <t>Green Attraction and environmental information must be visible to the guest.</t>
  </si>
  <si>
    <t>The employees should be able to inform guests about Green Attraction.</t>
  </si>
  <si>
    <t>Guests must be able to get information about public transport.</t>
  </si>
  <si>
    <t>Information on Green Attraction and the company's environmental work must be available on the company website.</t>
  </si>
  <si>
    <t>The company informs about Green Attraction and environmental efforts such as how the guest reduces their negative impact on environment by reducing and sorting waste, reducing their consumption of water etc.</t>
  </si>
  <si>
    <t>Guests have the opportunity to comment on the company's environmental work for example thorugh a survey, link to website etc.</t>
  </si>
  <si>
    <t>Employees must constantly keep an eye on dripping faucets, leaky toilet cisterns and pipes.</t>
  </si>
  <si>
    <t>Centralt placerede toiletter skal have dobbeltskyl</t>
  </si>
  <si>
    <t xml:space="preserve">The water flow from new sink faucets must not exceed 4 liters per minute. The exception is cleaning rooms and a few places in the kitchen. </t>
  </si>
  <si>
    <t>The water flow from public sinks and faucets does not exceed 5 liters per minute.</t>
  </si>
  <si>
    <t>New conventional dishwasher must have the highest energy label.</t>
  </si>
  <si>
    <t>Rainwater is collected and used as gray water for e.g. toilet cisterns, irrigation and similar.</t>
  </si>
  <si>
    <t>The company avoids fragrance sprays and perfumes in hand soap.</t>
  </si>
  <si>
    <t>The company's soap is eco labelled.</t>
  </si>
  <si>
    <t>The company registers the amount of waste that is collected divided into different fractions.</t>
  </si>
  <si>
    <r>
      <t xml:space="preserve">Garden waste is composted.
</t>
    </r>
    <r>
      <rPr>
        <i/>
        <sz val="8"/>
        <color rgb="FF202124"/>
        <rFont val="Verdana"/>
        <family val="2"/>
      </rPr>
      <t>However, please note 10.22 on invasive species.</t>
    </r>
  </si>
  <si>
    <t>Official national pictograms and waste sorting information are set up at all waste bins - and preferably in multiple languages.</t>
  </si>
  <si>
    <t>The company is actively working to reduce paper consumption.</t>
  </si>
  <si>
    <t>Single-use items are limited to a minimum: Glasses, plates and cutlery may only be used when serving in spa or swimming facilities, in take-away, at special events or during pandemics (for health purposes).</t>
  </si>
  <si>
    <t>Biodegradable cutlery and plates are used where ordinary cutlery cannot be used.</t>
  </si>
  <si>
    <t>It is communicated visibly where it is possible to tap cold water in guest areas.</t>
  </si>
  <si>
    <t>The company has a written code for restricting single-use products.</t>
  </si>
  <si>
    <t>Virksomheden arbejder aktivt for at nedbringe papirforbruget.</t>
  </si>
  <si>
    <t>Der er etableret en intern pantløsning til drikkebægre eller anden service.</t>
  </si>
  <si>
    <t>An internal deposit solution has been established for drinking cups and similar.</t>
  </si>
  <si>
    <t>Eco-labeled toner cartridges are purchased for printers, etc., which are collected and returned for refilling purposes after use.</t>
  </si>
  <si>
    <t>The company has an internationally or nationally recognized classification system for heated buildings, e.g. an energy label.</t>
  </si>
  <si>
    <t>The company has an automatic off function on heating and air conditioning that activates when windows open.</t>
  </si>
  <si>
    <t>The company buys industry-declared climate contious electrical products.</t>
  </si>
  <si>
    <t>Ventilation systems, boilers and any air conditioners are cleaned regularly and inspected at least once a year.</t>
  </si>
  <si>
    <t>The extractor hoods are equipped with automatic demand control, e.g. with infrared meter.</t>
  </si>
  <si>
    <t>Refrigeration systems run on reduced power outside opening hours and when use is down.</t>
  </si>
  <si>
    <t>Heating cabinets (or rooms) and ovens are equipped with intact sealing strips and only switched on during use.</t>
  </si>
  <si>
    <t>50% of the company's lighting is demand driven.</t>
  </si>
  <si>
    <t>90% of the company's lighting must be energy efficient with low energy fluorescent lamps, energy saving bulbs or LEDs.</t>
  </si>
  <si>
    <t>Company limits exhibition and decoration lights during daylight.</t>
  </si>
  <si>
    <r>
      <t xml:space="preserve">The company reduces the use of lighting outside opening hours and at night. </t>
    </r>
    <r>
      <rPr>
        <i/>
        <sz val="8"/>
        <color rgb="FF202124"/>
        <rFont val="Verdana"/>
        <family val="2"/>
      </rPr>
      <t>Functional lighting and safety lighting are excluded.</t>
    </r>
  </si>
  <si>
    <t>Newly purchased washing machines, cleaning machines and similar must be energy efficient and purchased in accordance with guidelines from the Danish Energy Agency.</t>
  </si>
  <si>
    <t>Vending-, coffee- and water machines etc. are turned off, goes into standby mode or has night setting when not in use.</t>
  </si>
  <si>
    <t>Kitchen equipment and machines are turned on and off as needed and during opening hours.</t>
  </si>
  <si>
    <r>
      <t xml:space="preserve">The company's own purchases of food consist of a minimum of 15% organic food. (minus alcoholic beverages and soft drinks / soft drinks). 
</t>
    </r>
    <r>
      <rPr>
        <i/>
        <sz val="8"/>
        <color rgb="FF202124"/>
        <rFont val="Verdana"/>
        <family val="2"/>
      </rPr>
      <t>New members will have 2 years from the certification to achieve the applicable percentage limit.</t>
    </r>
  </si>
  <si>
    <t>The company's own purchases of organic food items exceeds 25% of all food purchased (alcoholic beverages and sodas are exempt from this calculation).</t>
  </si>
  <si>
    <t>The company has the Organic Cuisine Label in Bronze.</t>
  </si>
  <si>
    <t>The company has Organic Cuisine Label in Silver.</t>
  </si>
  <si>
    <t>The company's purchases of organic alcoholic beverages and soft drinks amounts to 10%.</t>
  </si>
  <si>
    <t>The percentage of organic foods and beverages is maintained at about the same level or increased every year.</t>
  </si>
  <si>
    <t>The company makes an effort to minimize meat consumption and in particular to reduce the use of meat with a high CO2 footprint.</t>
  </si>
  <si>
    <t>More than 10% or 25% of the main courses offered at the attraction are vegetarian.</t>
  </si>
  <si>
    <t>The company sets environmental requirements in current or new leasing agreements.</t>
  </si>
  <si>
    <t>The company has developed environmental guidelines for the attraction's eateries.</t>
  </si>
  <si>
    <t>Virksomheden har udviklet miljøretningslinjer for attraktionens spisesteder.</t>
  </si>
  <si>
    <t>The company has developed environmental advice for the attraction's eateries.</t>
  </si>
  <si>
    <t>Virksomheden har udviklet miljøråd for attraktionens spisesteder.</t>
  </si>
  <si>
    <t>Virksomheden har motiveret spisesteder til at søge om miljømærker som Det Økologiske Spisemærke og Green Restaurant.</t>
  </si>
  <si>
    <t>The company has motivated restaurants to apply for eco-labels such as the Organic Cuisine Label and Green Restaurant.</t>
  </si>
  <si>
    <t>The company mainly uses eco-labeled materials for existing and upcoming renovations or construction work.</t>
  </si>
  <si>
    <t>Buildings are maintained with eco-labeled products such as paints and cleaning products.</t>
  </si>
  <si>
    <t>Bygning vedligeholdes med miljømærkede produkter som maling og rengøringsmidler.</t>
  </si>
  <si>
    <t>Virksomheden reparerer og genbruger materialer og inventar fx ved udstillinger og udsmykning.</t>
  </si>
  <si>
    <t>The company repairs and recycles materials and furniture, for example at exhibitions and decoration.</t>
  </si>
  <si>
    <t>The air quality at the company is measured regularly.</t>
  </si>
  <si>
    <t>Luftkvaliteten på virksomheden måles regelmæssigt.</t>
  </si>
  <si>
    <r>
      <t xml:space="preserve">Chemical herbicides must not be used on the premises of the establishment. 
</t>
    </r>
    <r>
      <rPr>
        <i/>
        <sz val="8"/>
        <color rgb="FF202124"/>
        <rFont val="Verdana"/>
        <family val="2"/>
      </rPr>
      <t>The Green Attraction Secretariat may grant dispensations so that approved herbicides can be used at most once a year to control weeds on coated surfaces. The permit can only be granted upon written request to the secretariat and can only include so-called "ready-to-use products".</t>
    </r>
  </si>
  <si>
    <t>Companies can document that they have areas that are wild on purpose to promote biodiversity.</t>
  </si>
  <si>
    <t>Irrigation with water from the water plant may only take place in the period from kl. 18:00 to 07:00 or with irrigation bags. 
Seawater/raw water is used whenever possible.</t>
  </si>
  <si>
    <t>Outdoor heating with e.g. patio heater is demand controlled and with infrared light.</t>
  </si>
  <si>
    <t xml:space="preserve">The company does not use outdoor heating such as e.g. patio heaters. </t>
  </si>
  <si>
    <t>The company uses salt without chloride or gravel for slippery road control.</t>
  </si>
  <si>
    <t>The company arranges, finances and/or supports green activities at the attraction.</t>
  </si>
  <si>
    <t>Virksomheden har en plan for at informere og uddanne gæsterne om miljø og bæredygtighed på attraktionen.</t>
  </si>
  <si>
    <t>Virksomheden arrangerer, finansierer eller indgår særlige aftaler om grønne aktiviteter på attraktionen.</t>
  </si>
  <si>
    <t>Offices and personnel areas that operationally belong to the company must meet the Green Attraction criteria.</t>
  </si>
  <si>
    <t>Hairdresser, gym, kiosk or similar activities that are directly attached to the company are informed about Green Attraction and how they can support the effort.</t>
  </si>
  <si>
    <t>Newly purchased electronic equipment must be eco-labeled, labeled as energy-saving and / or manufactured by an environmentally certified company.</t>
  </si>
  <si>
    <t>The company's printed material must be eco-labeled and manufactured at an eco-certified or eco-labeled printing facility.</t>
  </si>
  <si>
    <t>The company recommends or makes it easy for employees to use more environmentally friendly transport.</t>
  </si>
  <si>
    <t>The company has its own charging stations for electric cars.</t>
  </si>
  <si>
    <t>Whenever possible, the company orders electrical taxis, rental cars and buses.</t>
  </si>
  <si>
    <t>The company has a policy on using more environmentally friendly transport for business trips.</t>
  </si>
  <si>
    <t>The store gives high priority to souvenirs and goods with a focus on the environment and sustainability.</t>
  </si>
  <si>
    <t>The store gives high priority to goods that enable or inspire sustainable behavior.</t>
  </si>
  <si>
    <t>The store gives high priority to souvenirs and items made from recycled products.</t>
  </si>
  <si>
    <t>Virksomhedens tryksager skal være miljømærket og fremstillet på et miljøcertificeret eller miljømærket trykkeri.</t>
  </si>
  <si>
    <t>Virksomheden anbefaler eller gør det nemt for medarbejdere at benytte mere miljøvenlig transport.</t>
  </si>
  <si>
    <t>Virksomheden har egne ladestandere til elbiler.</t>
  </si>
  <si>
    <t>Virksomheden har en politik om at bruge mere miljøvenlig transport ved tjenesterejser.</t>
  </si>
  <si>
    <t>Butik prioriterer i høj grad souvenirs og varer med fokus på miljø og bæredygtighed.</t>
  </si>
  <si>
    <t>Butik prioriterer i høj grad souvenirs og varer af genbrugsprodukter.</t>
  </si>
  <si>
    <t>Butik prioriterer i høj grad varer som bruges eller inspirerer til bæredygtig adfærd.</t>
  </si>
  <si>
    <t>The company informs about access for people with special needs, e.g. with the Access Denmark label.</t>
  </si>
  <si>
    <t>The company works for gender equality.</t>
  </si>
  <si>
    <t>The company actively supports sustainable initiatives in its community.</t>
  </si>
  <si>
    <t>Information og uddannelse om miljø</t>
  </si>
  <si>
    <t>The company contributes to protecting the nature and culture of the local community in collaboration with the community.</t>
  </si>
  <si>
    <t>The company primarily purchases eco-labeled and energy-reducing materials for exhibitions, events etc.</t>
  </si>
  <si>
    <t>The company largely recycles, borrows and rents materials in and from exhibitions.</t>
  </si>
  <si>
    <t>The company prioritises the use of local, regional or national exhibition items/works.</t>
  </si>
  <si>
    <t>The company uses the most environmentally friendly transportation of exhibition items.</t>
  </si>
  <si>
    <t>The company avoids aircraft for transporting exhibition items.</t>
  </si>
  <si>
    <t>Virksomheden bruger miljømærkede, plads- og energibesparende materialer til transport og opbevaring.</t>
  </si>
  <si>
    <t>Virksomheden undgår fly til transport af udstillingsgenstande.</t>
  </si>
  <si>
    <t>When using courier services, the company chooses the solution with the best energy reduction, e.g. virtual courier, joint transport etc.</t>
  </si>
  <si>
    <t>The company uses eco-labelled materials that save space and energy for transport and storage.</t>
  </si>
  <si>
    <t>The company has energy-friendly storage of collections and exhibitions.</t>
  </si>
  <si>
    <t>Virksomheden arbejder bevidst med at sikre en optimal balance mellem bevaring af genstande/værker og energibesparelser.</t>
  </si>
  <si>
    <t>The company makes a conscious effort to ensure optimal balance between conservation of artefacts/works and energy reductions.</t>
  </si>
  <si>
    <t xml:space="preserve">Virksomheden arbejder bevidst med energireduktion ifm. arkæologiske udgravninger, laboratorier, forsknings- og undersøgelsesrejser m.m. </t>
  </si>
  <si>
    <t xml:space="preserve">The company makes a conscious effort to reduce energy consumption in connection with archelogical excavations, laboratories, research and exploration trips, etc. </t>
  </si>
  <si>
    <t>The company participates in a breeding program that provides some degree of self-sufficiency in animals.</t>
  </si>
  <si>
    <t>The company has chosen animal species in a way that allows for the enclosures' energy and water consumption to be kept down.</t>
  </si>
  <si>
    <t>Virksomheden har et overblik over alle eksisterende hovedpumper, kompressorer og motorer samt en plan for vedligehold og udskiftning af dem</t>
  </si>
  <si>
    <t>The company has an overview of all existing main pumps, compressors and motors as well as a plan for maintaining and replacing them.</t>
  </si>
  <si>
    <t>The company has an environmental procedure for purchasing animal food.</t>
  </si>
  <si>
    <t>Virksomheden foretrækker at købe lokalt og regionalt foder.</t>
  </si>
  <si>
    <t>The company prefers to buy local and regional feed.</t>
  </si>
  <si>
    <t>Virksomheden foretrækker at købe økologiske råvarer til foder.</t>
  </si>
  <si>
    <t>Virksomheden har aftale om madspildsordninger, om at aftage ukurante råvarer, brugbare overskud fra grossister eller ældre/skadede dyr.</t>
  </si>
  <si>
    <t>The company prefers to buy organic produce for feed.</t>
  </si>
  <si>
    <t>The company participates in food waste schemes, purchases irregular pieces of produce, viable leftover items from wholesellers or elderly / injured animals.</t>
  </si>
  <si>
    <t>The company buys meat that has had a previous function, e.g. as dairy cattle.</t>
  </si>
  <si>
    <t>Virksomheden aftager kød, som har haft tidligere funktion fx som malkekvæg.</t>
  </si>
  <si>
    <t>Virksomheden har egenproduktion eller lokalproduceret foder, såsom græs, hø og grene.</t>
  </si>
  <si>
    <t>The company has its own production or locally produced feed, such as grass, hay and branches.</t>
  </si>
  <si>
    <t>Animal facilities and stables are energy-efficiently designed in accordance with respective animal species.</t>
  </si>
  <si>
    <t>Dyreanlæg og stalde er energirigtigt udformet i forhold til dyrearter.</t>
  </si>
  <si>
    <t>Dyreanlæg med højt energiforbrug fx tropehuse har energiglas.</t>
  </si>
  <si>
    <t>Animal facilities with high energy consumption, e.g. tropical houses, have energy-efficient windows.</t>
  </si>
  <si>
    <t>Animal facilities with high energy consumption have climate control with e.g. ventilation, blinds, etc.</t>
  </si>
  <si>
    <t>The company's aquariums and animal facilities have filters and pumps, in order to recycle as much water as possible.</t>
  </si>
  <si>
    <t>Virksomheden har etableret pilerensning af vand eller biorensningsanlæg.</t>
  </si>
  <si>
    <t>The company has established willow waste water cleaning or bio-treatment plants.</t>
  </si>
  <si>
    <t>Det undgås at bruge vand fra offentligt vandværk  i større akvarier. Fx kommer vandet til saltvandsakvarier fra havet.</t>
  </si>
  <si>
    <t>Water from public waterworks is avoided for use in large aquariums. As an example water for salt water tanks should come from the sea.</t>
  </si>
  <si>
    <t>Vandpumper er dimensioneret og justeres i forhold til antal fisk og akvarievolumen.</t>
  </si>
  <si>
    <t>Water pumps are dimensioned and adjusted in relation to the number of fish and aquarium volume.</t>
  </si>
  <si>
    <t>Hvor muligt tilpasses akvarievandets temperatur ved nedkøling med havvand eller grundvand.</t>
  </si>
  <si>
    <t>Where possible, the water temperature of the aquarium is adjusted by cooling with seawater or groundwater.</t>
  </si>
  <si>
    <t>Animal food is primarily purchased locally.</t>
  </si>
  <si>
    <t>Dyrefoder købes så invasive arter nedbringes.</t>
  </si>
  <si>
    <t>Animal food is purchased so invasive species are reduced.</t>
  </si>
  <si>
    <t>Fish feed is marked with MSC, ASC or Nature-friendly coastal fishing whenever possible.</t>
  </si>
  <si>
    <t>Fiskefoder er når muligt mærket med MSC, ASC eller Naturskånsomt kystfiskeri.</t>
  </si>
  <si>
    <t>Dyrefoder købes primært lokalt.</t>
  </si>
  <si>
    <t>Corals from nature may not be used or sold.</t>
  </si>
  <si>
    <t>The aquarium shares farmed fish with others.</t>
  </si>
  <si>
    <t>Manure is used in the area or repurposed for biogas or similar.</t>
  </si>
  <si>
    <t>Gødning/mødding genbruges på området eller afleveres til biogas eller til anden nyttiggørelse.</t>
  </si>
  <si>
    <t>Virksomheden overholder CITES-konventionen om international handel med udryddelsestruede vilde dyr og planter.</t>
  </si>
  <si>
    <t>The company complies with the CITES (Convention on International Trade in Endangered Species of Wild Fauna and Flora).</t>
  </si>
  <si>
    <t>Fryseskabe til dyrs blodprøver er energieffektive.</t>
  </si>
  <si>
    <t>Cabinet freezers for animal blood samples are energy efficient.</t>
  </si>
  <si>
    <t>Secondary energy meters have been installed in crucial areas for energy management purposes.</t>
  </si>
  <si>
    <t>The rides have secondary meters for electricity.</t>
  </si>
  <si>
    <t>The company should have secondary water meters - especially for heavily water-consuming installations.</t>
  </si>
  <si>
    <t>The water park has secondary water measurement meters.</t>
  </si>
  <si>
    <t>Water parks</t>
  </si>
  <si>
    <t>Amusement park</t>
  </si>
  <si>
    <t>The main meters of electricity consumption are read at least once a week.</t>
  </si>
  <si>
    <t>Virksomheden har et overblik over alle eksisterende hovedpumper, kompressorer og -motorer samt en plan for vedligeholde og udskiftning af dem.</t>
  </si>
  <si>
    <t>Replaced pumps, compressors and motors are new and energy efficient.</t>
  </si>
  <si>
    <t>The company has pumps on water slides so that water is recycled.</t>
  </si>
  <si>
    <t>The energy consumption from secondary meters are read at least once a week.</t>
  </si>
  <si>
    <t>Energiforbrugets bimålere aflæses mindst én gang om ugen.</t>
  </si>
  <si>
    <t>Udvalgte forlystelser har reduceret åbningstid.</t>
  </si>
  <si>
    <t>Selected rides have reduced opening hours.</t>
  </si>
  <si>
    <t>Virksomheden planlægger åbningstid og sæson, så forlystelser ikke er unødigt åbne ved færre gæster.</t>
  </si>
  <si>
    <t>The company plans opening hours and season so that rides are not unnecessarily open when guest numbers are low.</t>
  </si>
  <si>
    <t>Frequency of rides is reduced when guest numbers are low.</t>
  </si>
  <si>
    <t>Frekvens på forlystelser reduceres ved færre gæster.</t>
  </si>
  <si>
    <t>Water consumption is monitored at least once a week.</t>
  </si>
  <si>
    <t>All or part of the water park is closed down in cold weather.</t>
  </si>
  <si>
    <t>The water flow from showers in water parks must not exceed 9 liters per minute.
Showers in spa areas are excluded.</t>
  </si>
  <si>
    <t>There is a push button or time control on the shower.</t>
  </si>
  <si>
    <t>Dele af swimmingpool/spa overdækkes om natten og når den ikke benyttes i en længere periode.</t>
  </si>
  <si>
    <t>Parts of the swimming pool / spa are covered at night and when not in use for longer periods.</t>
  </si>
  <si>
    <t>Swimming pool is checked regularly for leaks.</t>
  </si>
  <si>
    <t>Swimming pool is cleaned with chemical free alternatives and procedures.</t>
  </si>
  <si>
    <t>The company turns on heat, boilers and circulation close to opening hours and turns off before closing time.</t>
  </si>
  <si>
    <t>Virksomheden tænder for varme, fyr og cirkulation tæt på åbningstid og slukker før lukketid.</t>
  </si>
  <si>
    <t>Swimmingpool kontrolleres regelmæssigt for lækager.</t>
  </si>
  <si>
    <t>Swimmingpool bliver rengjort med kemikaliefri alternativer og procedurer.</t>
  </si>
  <si>
    <t>Virksomheden har en kemikalieplan for badelandet, som sikrer reducering af kemi.</t>
  </si>
  <si>
    <t>Sauna, damp eller spa er behovsstyret.</t>
  </si>
  <si>
    <t>Ved bortskaffelse af aktivt kul skal der forefindes deklaration.</t>
  </si>
  <si>
    <t>The company has a chemical plan for the water park, which ensures reduction of the use of chemicals.</t>
  </si>
  <si>
    <t>Sauna, steam or spa is demand controlled.</t>
  </si>
  <si>
    <t>When disposing of activated carbon, a declaration must be provided.</t>
  </si>
  <si>
    <t>Svar ja, nej og ikke relevant i kolonne "F" i skema B og uddyb i kolonne "G". I de følgende kolonner sammentælles jeres opnåede point automatisk på baggrund heraf.</t>
  </si>
  <si>
    <t>I skal svare, hvad I forventer at være klar med ved tildeling. I kan fx ikke opsætte Green Attraction information jf. punkt 3, men så svarer i "Ja" og i kommentarfeltet skriver I fx "Opsættes ved tildeling etc."</t>
  </si>
  <si>
    <t>Hvad skal I svare, hvis I ikke har den pågældende aktivitet?</t>
  </si>
  <si>
    <t>Arket gemmes på jeres netværk eller eget drev og sendes herefter elektronisk til greenattraction@horesta.dk.</t>
  </si>
  <si>
    <t>Arkene 1, 4, 5, 6, 7 og 8 kan bruges til egen inspiration, beregninger og overvågning og skal ikke nødvendigvis udfyldes i forbindelse med indsendelsen af ansøgningen.</t>
  </si>
  <si>
    <t>Virksomheden skal sammenlagt opnå 30 % af pointene. Antallet af point er afhængig af virksomhedstype. Procentsatsen vil stige til 40%.</t>
  </si>
  <si>
    <t xml:space="preserve">Alle toiletter er udskiftet i lobby, på gange og i restaurant og ½ af alle toiletter på værelser er ombygget til dobbeltskyl. </t>
  </si>
  <si>
    <t>Toiletterne på de sidste værelser forventes ombygget i 202X</t>
  </si>
  <si>
    <t>Vi bruger følgende miljøråd når der rengøres på vores attraktion.</t>
  </si>
  <si>
    <t>Attraktionens navn</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</si>
  <si>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</si>
  <si>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Vi har følgende forslag til bedre sortering:</t>
  </si>
  <si>
    <t>Vi har følgende arbejdsdeling ved sortering:</t>
  </si>
  <si>
    <r>
      <t>·</t>
    </r>
    <r>
      <rPr>
        <sz val="7"/>
        <color rgb="FF000000"/>
        <rFont val="Times New Roman"/>
        <family val="1"/>
      </rPr>
      <t xml:space="preserve">       </t>
    </r>
    <r>
      <rPr>
        <sz val="9"/>
        <color rgb="FF000000"/>
        <rFont val="Verdana"/>
        <family val="2"/>
      </rPr>
      <t>At minimere affald ved ikke at bestille for mange varer</t>
    </r>
  </si>
  <si>
    <r>
      <t>·</t>
    </r>
    <r>
      <rPr>
        <sz val="7"/>
        <color rgb="FF000000"/>
        <rFont val="Times New Roman"/>
        <family val="1"/>
      </rPr>
      <t xml:space="preserve">       </t>
    </r>
    <r>
      <rPr>
        <sz val="9"/>
        <color rgb="FF000000"/>
        <rFont val="Verdana"/>
        <family val="2"/>
      </rPr>
      <t>At informere nye kollegaer om stedets affaldsprocedurer</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</si>
  <si>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</si>
  <si>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 xml:space="preserve">At sikre, at der er piktogrammer på alle relevante affaldsspande
</t>
    </r>
  </si>
  <si>
    <r>
      <t>·</t>
    </r>
    <r>
      <rPr>
        <sz val="7"/>
        <color rgb="FF000000"/>
        <rFont val="Times New Roman"/>
        <family val="1"/>
      </rPr>
      <t xml:space="preserve">       </t>
    </r>
    <r>
      <rPr>
        <sz val="9"/>
        <color rgb="FF000000"/>
        <rFont val="Verdana"/>
        <family val="2"/>
      </rPr>
      <t xml:space="preserve">At ringe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</si>
  <si>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</si>
  <si>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 og tilpasse affaldsløsninger i forhold til nye behov
</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</si>
  <si>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</si>
  <si>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At madaffald, flasker med og uden pant og servietter m.m. sorteres ved opvasken</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</si>
  <si>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</si>
  <si>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Som en del af GREEN ATTRACTION skal vi arbejde aktivt med at nedbringe 
stedets madspild. </t>
  </si>
  <si>
    <r>
      <t>·</t>
    </r>
    <r>
      <rPr>
        <sz val="7"/>
        <color theme="1"/>
        <rFont val="Times New Roman"/>
        <family val="1"/>
      </rPr>
      <t xml:space="preserve">       </t>
    </r>
    <r>
      <rPr>
        <sz val="10"/>
        <color theme="1"/>
        <rFont val="Verdana"/>
        <family val="2"/>
      </rPr>
      <t>Vi fejrer vores sejre, når vi har nedbragt spild</t>
    </r>
  </si>
  <si>
    <t>The company primarily uses fiber cloths for cleaning purposes.</t>
  </si>
  <si>
    <r>
      <t>Virksomheden</t>
    </r>
    <r>
      <rPr>
        <sz val="8"/>
        <rFont val="Verdana"/>
        <family val="2"/>
      </rPr>
      <t xml:space="preserve"> skal registrere indkøb af økologiske fødevarer i kroner eller vægt og efterfølgende opgøre det hvert kvartal.</t>
    </r>
  </si>
  <si>
    <t>Virksomheden iværksætter tiltag for at nedbringe vand- og varmetab fra akvarier fx ved brug af akrylplast og låg.</t>
  </si>
  <si>
    <t>Virksomheden følger DAZA-regler for udveksling af dyr fx i forhold til genetiske forhold.</t>
  </si>
  <si>
    <t>Udveksling af dyr</t>
  </si>
  <si>
    <t xml:space="preserve">Dyrevelfærdsretningslinjerne, som er beskrevet i DAZA´s etiske retningslinjer for dyrebestand, transport og forvaltning, følges. </t>
  </si>
  <si>
    <t xml:space="preserve">Sidste års el-forbrug/kWh </t>
  </si>
  <si>
    <t xml:space="preserve">Sidste års vandforbrug/m3 </t>
  </si>
  <si>
    <t>Officielt telefonnr.</t>
  </si>
  <si>
    <t>Sidste års varmeforbrug af L olie, M3 gas kWh/MWh/M3 fjernvarme</t>
  </si>
  <si>
    <t>Virksomheden benytter sig af en kemikaliefri rengørings- og desinfektionsmetode.</t>
  </si>
  <si>
    <t>The company makes use of a chemical-free cleaning and disinfection method.</t>
  </si>
  <si>
    <t>The company sets energy requirements for suppliers' refrigeration and freezing systems which are placed on the attraction site, e.g. ice cream coolers.</t>
  </si>
  <si>
    <t>Virksomheden stiller energikrav til eksterne leverandørers køle- og fryseanlæg på attraktionen, fx frysere med is.</t>
  </si>
  <si>
    <t>Attraktionen
A. Står selv for spisested(er)
B. Har forpagtede spisested(er)
C. Har selvstændige spisested(er)
A+B+C: Har både selv, bortforpagtet og/eller selvstændige spisested(er)</t>
  </si>
  <si>
    <t>Attraktionen står selv for spisesteder</t>
  </si>
  <si>
    <t>The attraction has outsourced eateries</t>
  </si>
  <si>
    <t>The attraction is in charge of eateries</t>
  </si>
  <si>
    <r>
      <t xml:space="preserve">There are eateries on the attraction site
</t>
    </r>
    <r>
      <rPr>
        <i/>
        <sz val="8"/>
        <color rgb="FF00B050"/>
        <rFont val="Verdana"/>
        <family val="2"/>
      </rPr>
      <t>Will be expanded upon in the following field after which only the relevant sections need to be filled out.</t>
    </r>
  </si>
  <si>
    <t>The attraction
A. Is themselves in charge of the eatery(ies)
B. Has outsourced the eatery(ies)
C. Has independent eatery(ies)
A+B+C: Has both their own, outsourced and/or independent eatery(ies)</t>
  </si>
  <si>
    <t>The company has a plan to inform and educate guests about environment and sustainability at the attraction.</t>
  </si>
  <si>
    <t>Virksomheden sammensætter dyr i anlæggene, så energiforbrug genanvendes fx i forhold til køling og opvarmning.</t>
  </si>
  <si>
    <t>The company pairs animal species in the facilities in a way that allows for energy consumption to be recycled, e.g. cooling/heating.</t>
  </si>
  <si>
    <t>The company takes measures to bring down waste of water and heat in aquariums e.g. through the use of acryllic glass and lids.</t>
  </si>
  <si>
    <t>The animal welfare guidelines, which are described in DAZA's ethical guidelines for animal population, transport and management, are followed.</t>
  </si>
  <si>
    <t>The company follows DAZA rules for the exchange of animals, e.g. in relation to genetic conciderations.</t>
  </si>
  <si>
    <t>There is staff to ensure proper washing hygiene in the water park.</t>
  </si>
  <si>
    <t>Der er personale til at sikre ordentlig vaskehygiejne i badelandet.</t>
  </si>
  <si>
    <t>B</t>
  </si>
  <si>
    <t>C</t>
  </si>
  <si>
    <t>A+B+C</t>
  </si>
  <si>
    <t>10-25%</t>
  </si>
  <si>
    <t>&gt;25%</t>
  </si>
  <si>
    <t>8.0A</t>
  </si>
  <si>
    <t>Egne spisesteder</t>
  </si>
  <si>
    <t>Virksomheden har udviklet miljøråd for attraktionens spisesteder-</t>
  </si>
  <si>
    <t xml:space="preserve">Green Attraction-diplom og/eller skilt hænges tydeligt ved indgangen.
</t>
  </si>
  <si>
    <t xml:space="preserve">Vask foregår på miljømærket vaskeri eller med miljømærkede produkter.
</t>
  </si>
  <si>
    <t xml:space="preserve">Green Attraction og miljøinformation skal være synligt for gæsten. 
</t>
  </si>
  <si>
    <t xml:space="preserve">Det samlede vandforbrug aflæses mindst én gang hver måned.
</t>
  </si>
  <si>
    <t xml:space="preserve">På hvert toilet skal der være en affaldsspand eller en affaldspose.
</t>
  </si>
  <si>
    <t xml:space="preserve">Ved storvask benyttes industrielle opvaske- og vaskemaskiner.
</t>
  </si>
  <si>
    <t xml:space="preserve">Virksomheden bruger primært fiberklude til rengøring.
</t>
  </si>
  <si>
    <t xml:space="preserve">Det er synligt muligt at tappe koldt postevand i gæsteområder.
</t>
  </si>
  <si>
    <t xml:space="preserve">Det samlede energiforbrug inkl. el skal aflæses mindst én gang pr. måned.
</t>
  </si>
  <si>
    <t xml:space="preserve">Varmtvandsrør skal være isoleret.
</t>
  </si>
  <si>
    <t>Virksomheden stiller miljøkrav til selvstændige spisesteder i eksisterende eller kommende aftaler.</t>
  </si>
  <si>
    <t xml:space="preserve">Virksomheden skal med ansøgningen indsende en grøn indkøbspolitik. 
</t>
  </si>
  <si>
    <t xml:space="preserve">Virksomheden identificerer og tager løbende stilling til anvendelse af den mest miljøvenlige transport af udstillingsgenstande/materialer.
</t>
  </si>
  <si>
    <t xml:space="preserve">Virksomheden har miljøprocedure for indkøb af foder.
</t>
  </si>
  <si>
    <t xml:space="preserve">Der benyttes og sælges ikke koraller fra naturen.
</t>
  </si>
  <si>
    <t xml:space="preserve">Akvariet deler opdrættede fisk med andre.
</t>
  </si>
  <si>
    <t xml:space="preserve">Udskiftede pumper, kompressorer og motorer er nye og energieffektive.
</t>
  </si>
  <si>
    <t xml:space="preserve">Virksomheden har pumper på vandrutchebaner, så vand genbruges.
</t>
  </si>
  <si>
    <t xml:space="preserve">Vandlandet har særskilte vandbimålere.
</t>
  </si>
  <si>
    <t xml:space="preserve">Vandforbruget aflæses mindst én gang om ugen.
</t>
  </si>
  <si>
    <t xml:space="preserve">Der er trykknap på bruser eller tidsstyring på bruser.
</t>
  </si>
  <si>
    <t>17.51</t>
  </si>
  <si>
    <t>17.52</t>
  </si>
  <si>
    <t>17.53</t>
  </si>
  <si>
    <t>16.10</t>
  </si>
  <si>
    <t>16.11</t>
  </si>
  <si>
    <t>16.12</t>
  </si>
  <si>
    <t xml:space="preserve">Virksomheden arbejder med ligestilling.
</t>
  </si>
  <si>
    <r>
      <t xml:space="preserve">Virksomheden </t>
    </r>
    <r>
      <rPr>
        <sz val="8"/>
        <color rgb="FF008000"/>
        <rFont val="Verdana"/>
        <family val="2"/>
      </rPr>
      <t>indsamler</t>
    </r>
    <r>
      <rPr>
        <sz val="8"/>
        <rFont val="Verdana"/>
        <family val="2"/>
      </rPr>
      <t xml:space="preserve"> CO2-regnskaber fra de største leverandører.</t>
    </r>
  </si>
  <si>
    <r>
      <rPr>
        <sz val="8"/>
        <color rgb="FF008000"/>
        <rFont val="Verdana"/>
        <family val="2"/>
      </rPr>
      <t>Eksisterende og nye medarbejdere informeres om</t>
    </r>
    <r>
      <rPr>
        <sz val="8"/>
        <rFont val="Verdana"/>
        <family val="2"/>
      </rPr>
      <t xml:space="preserve"> virksomhedens procedure for sortering af affald.</t>
    </r>
  </si>
  <si>
    <r>
      <t xml:space="preserve">Medarbejderne oplyses i arbejdsområder og via kampagner om bæredygtig adfærd.
</t>
    </r>
    <r>
      <rPr>
        <i/>
        <sz val="8"/>
        <rFont val="Verdana"/>
        <family val="2"/>
      </rPr>
      <t xml:space="preserve">Gælder ikke for virksomheder med under 10 </t>
    </r>
    <r>
      <rPr>
        <i/>
        <sz val="8"/>
        <color rgb="FF008000"/>
        <rFont val="Verdana"/>
        <family val="2"/>
      </rPr>
      <t>årsværk.</t>
    </r>
  </si>
  <si>
    <r>
      <t xml:space="preserve">Virksomheden har etableret en miljøgruppe med repræsentanter fra forskellige afdelinger.
</t>
    </r>
    <r>
      <rPr>
        <i/>
        <sz val="8"/>
        <rFont val="Verdana"/>
        <family val="2"/>
      </rPr>
      <t xml:space="preserve">Gælder ikke for virksomheder med under 10 </t>
    </r>
    <r>
      <rPr>
        <i/>
        <sz val="8"/>
        <color rgb="FF008000"/>
        <rFont val="Verdana"/>
        <family val="2"/>
      </rPr>
      <t>årsværk</t>
    </r>
    <r>
      <rPr>
        <i/>
        <sz val="8"/>
        <rFont val="Verdana"/>
        <family val="2"/>
      </rPr>
      <t>.</t>
    </r>
  </si>
  <si>
    <r>
      <t xml:space="preserve">Løstansatte og frivillige oplæres </t>
    </r>
    <r>
      <rPr>
        <sz val="8"/>
        <color rgb="FF008000"/>
        <rFont val="Verdana"/>
        <family val="2"/>
      </rPr>
      <t>ved</t>
    </r>
    <r>
      <rPr>
        <sz val="8"/>
        <rFont val="Verdana"/>
        <family val="2"/>
      </rPr>
      <t xml:space="preserve"> jobstart om hvordan de hjælper med den bæredygtige indsats.</t>
    </r>
  </si>
  <si>
    <r>
      <t xml:space="preserve">Der skal være </t>
    </r>
    <r>
      <rPr>
        <sz val="8"/>
        <color rgb="FF008000"/>
        <rFont val="Verdana"/>
        <family val="2"/>
      </rPr>
      <t>information om</t>
    </r>
    <r>
      <rPr>
        <sz val="8"/>
        <color rgb="FF00B050"/>
        <rFont val="Verdana"/>
        <family val="2"/>
      </rPr>
      <t xml:space="preserve"> </t>
    </r>
    <r>
      <rPr>
        <sz val="8"/>
        <rFont val="Verdana"/>
        <family val="2"/>
      </rPr>
      <t>Green Attraction og miljø</t>
    </r>
    <r>
      <rPr>
        <sz val="8"/>
        <color rgb="FF008000"/>
        <rFont val="Verdana"/>
        <family val="2"/>
      </rPr>
      <t>indsats</t>
    </r>
    <r>
      <rPr>
        <sz val="8"/>
        <rFont val="Verdana"/>
        <family val="2"/>
      </rPr>
      <t xml:space="preserve"> på virksomhedens hjemmeside. </t>
    </r>
  </si>
  <si>
    <r>
      <t xml:space="preserve">Ny traditionel opvaskemaskine skal have </t>
    </r>
    <r>
      <rPr>
        <sz val="8"/>
        <color rgb="FF008000"/>
        <rFont val="Verdana"/>
        <family val="2"/>
      </rPr>
      <t>højeste</t>
    </r>
    <r>
      <rPr>
        <sz val="8"/>
        <rFont val="Verdana"/>
        <family val="2"/>
      </rPr>
      <t xml:space="preserve"> energimærke.</t>
    </r>
  </si>
  <si>
    <r>
      <t xml:space="preserve">Virksomheden undgår duftspray og parfume </t>
    </r>
    <r>
      <rPr>
        <sz val="8"/>
        <color rgb="FF008000"/>
        <rFont val="Verdana"/>
        <family val="2"/>
      </rPr>
      <t>i håndsæbe</t>
    </r>
    <r>
      <rPr>
        <sz val="8"/>
        <color rgb="FF00B050"/>
        <rFont val="Verdana"/>
        <family val="2"/>
      </rPr>
      <t>.</t>
    </r>
  </si>
  <si>
    <r>
      <t>100 % miljømærkede rengørings</t>
    </r>
    <r>
      <rPr>
        <sz val="8"/>
        <color rgb="FF008000"/>
        <rFont val="Verdana"/>
        <family val="2"/>
      </rPr>
      <t>midler</t>
    </r>
  </si>
  <si>
    <r>
      <t xml:space="preserve">Undgå duftspray og parfume i </t>
    </r>
    <r>
      <rPr>
        <sz val="8"/>
        <color rgb="FF008000"/>
        <rFont val="Verdana"/>
        <family val="2"/>
      </rPr>
      <t>håndsæbe</t>
    </r>
  </si>
  <si>
    <r>
      <t>Alle rengørings</t>
    </r>
    <r>
      <rPr>
        <sz val="8"/>
        <color rgb="FF008000"/>
        <rFont val="Verdana"/>
        <family val="2"/>
      </rPr>
      <t>midler</t>
    </r>
    <r>
      <rPr>
        <sz val="8"/>
        <rFont val="Verdana"/>
        <family val="2"/>
      </rPr>
      <t xml:space="preserve"> er miljømærkede.</t>
    </r>
  </si>
  <si>
    <r>
      <t xml:space="preserve">Haveaffald komposteres.
</t>
    </r>
    <r>
      <rPr>
        <i/>
        <sz val="8"/>
        <color rgb="FF008000"/>
        <rFont val="Verdana"/>
        <family val="2"/>
      </rPr>
      <t>Se dog 10.22 om invasive arter.</t>
    </r>
  </si>
  <si>
    <r>
      <rPr>
        <sz val="8"/>
        <color rgb="FF008000"/>
        <rFont val="Verdana"/>
        <family val="2"/>
      </rPr>
      <t>Begrænsning af</t>
    </r>
    <r>
      <rPr>
        <sz val="8"/>
        <rFont val="Verdana"/>
        <family val="2"/>
      </rPr>
      <t xml:space="preserve"> engangsservice</t>
    </r>
  </si>
  <si>
    <r>
      <t xml:space="preserve">Virksomheden køber branchedeklarerede </t>
    </r>
    <r>
      <rPr>
        <sz val="8"/>
        <color rgb="FF008000"/>
        <rFont val="Verdana"/>
        <family val="2"/>
      </rPr>
      <t xml:space="preserve">grønne </t>
    </r>
    <r>
      <rPr>
        <sz val="8"/>
        <rFont val="Verdana"/>
        <family val="2"/>
      </rPr>
      <t>elprodukter med klimavalg</t>
    </r>
  </si>
  <si>
    <r>
      <t xml:space="preserve">Virksomheden har et internationalt eller nationalt anerkendt klassificeringssystem for </t>
    </r>
    <r>
      <rPr>
        <sz val="8"/>
        <color rgb="FF008000"/>
        <rFont val="Verdana"/>
        <family val="2"/>
      </rPr>
      <t>opvarmede</t>
    </r>
    <r>
      <rPr>
        <sz val="8"/>
        <color rgb="FF00B050"/>
        <rFont val="Verdana"/>
        <family val="2"/>
      </rPr>
      <t xml:space="preserve"> </t>
    </r>
    <r>
      <rPr>
        <sz val="8"/>
        <color rgb="FF008000"/>
        <rFont val="Verdana"/>
        <family val="2"/>
      </rPr>
      <t xml:space="preserve">eller afkølede </t>
    </r>
    <r>
      <rPr>
        <sz val="8"/>
        <rFont val="Verdana"/>
        <family val="2"/>
      </rPr>
      <t>bygninger fx energimærke.</t>
    </r>
  </si>
  <si>
    <r>
      <t xml:space="preserve">Der er spisesteder på attraktionen.
</t>
    </r>
    <r>
      <rPr>
        <i/>
        <sz val="8"/>
        <color rgb="FF008000"/>
        <rFont val="Verdana"/>
        <family val="2"/>
      </rPr>
      <t>Uddybes i følgende punkt, hvorefter kun de relevante sektioner besvares.</t>
    </r>
  </si>
  <si>
    <r>
      <t xml:space="preserve">Virksomheden har det økologiske spisemærke i sølv </t>
    </r>
    <r>
      <rPr>
        <sz val="8"/>
        <color rgb="FF008000"/>
        <rFont val="Verdana"/>
        <family val="2"/>
      </rPr>
      <t>på et eller flere af stedets spisesteder.</t>
    </r>
  </si>
  <si>
    <r>
      <t>Virksomheden har det økologiske spisemærke i bronze</t>
    </r>
    <r>
      <rPr>
        <sz val="8"/>
        <color rgb="FF008000"/>
        <rFont val="Verdana"/>
        <family val="2"/>
      </rPr>
      <t xml:space="preserve"> på et eller flere af stedets spisesteder.</t>
    </r>
    <r>
      <rPr>
        <sz val="8"/>
        <rFont val="Verdana"/>
        <family val="2"/>
      </rPr>
      <t xml:space="preserve">
</t>
    </r>
  </si>
  <si>
    <r>
      <t xml:space="preserve">Virksomheden har det økologiske spisemærke i guld </t>
    </r>
    <r>
      <rPr>
        <sz val="8"/>
        <color rgb="FF008000"/>
        <rFont val="Verdana"/>
        <family val="2"/>
      </rPr>
      <t>på et eller flere af stedets spisesteder.</t>
    </r>
  </si>
  <si>
    <r>
      <t xml:space="preserve">Virksomheden stiller miljøkrav i </t>
    </r>
    <r>
      <rPr>
        <sz val="8"/>
        <color rgb="FF008000"/>
        <rFont val="Verdana"/>
        <family val="2"/>
      </rPr>
      <t>eksisterende eller næste</t>
    </r>
    <r>
      <rPr>
        <sz val="8"/>
        <rFont val="Verdana"/>
        <family val="2"/>
      </rPr>
      <t xml:space="preserve"> forpagtningsaftale.
</t>
    </r>
  </si>
  <si>
    <r>
      <t>Kunstvanding med vand fra vandværk må kun ske i tidsrummet fra kl. 18.00 til 07.00 eller med vandingsposer. Søvand</t>
    </r>
    <r>
      <rPr>
        <sz val="8"/>
        <color rgb="FF008000"/>
        <rFont val="Verdana"/>
        <family val="2"/>
      </rPr>
      <t>/råvand</t>
    </r>
    <r>
      <rPr>
        <sz val="8"/>
        <rFont val="Verdana"/>
        <family val="2"/>
      </rPr>
      <t xml:space="preserve"> bruges når det er muligt.</t>
    </r>
  </si>
  <si>
    <r>
      <rPr>
        <sz val="8"/>
        <color rgb="FF008000"/>
        <rFont val="Verdana"/>
        <family val="2"/>
      </rPr>
      <t>Behovsstyret</t>
    </r>
    <r>
      <rPr>
        <sz val="8"/>
        <color rgb="FF00B050"/>
        <rFont val="Verdana"/>
        <family val="2"/>
      </rPr>
      <t xml:space="preserve"> </t>
    </r>
    <r>
      <rPr>
        <sz val="8"/>
        <rFont val="Verdana"/>
        <family val="2"/>
      </rPr>
      <t>terrassevarmer</t>
    </r>
  </si>
  <si>
    <r>
      <t xml:space="preserve">Virksomheden indkøber primært miljømærkede og energibesparende materialer til udstillinger, </t>
    </r>
    <r>
      <rPr>
        <sz val="8"/>
        <color rgb="FF008000"/>
        <rFont val="Verdana"/>
        <family val="2"/>
      </rPr>
      <t>arrangementer</t>
    </r>
    <r>
      <rPr>
        <sz val="8"/>
        <rFont val="Verdana"/>
        <family val="2"/>
      </rPr>
      <t xml:space="preserve"> m.m.</t>
    </r>
  </si>
  <si>
    <r>
      <t>Hele eller dele af vandlandet</t>
    </r>
    <r>
      <rPr>
        <sz val="8"/>
        <color rgb="FF008000"/>
        <rFont val="Verdana"/>
        <family val="2"/>
      </rPr>
      <t>s drift</t>
    </r>
    <r>
      <rPr>
        <sz val="8"/>
        <rFont val="Verdana"/>
        <family val="2"/>
      </rPr>
      <t xml:space="preserve"> reduceres ved koldt vejr.</t>
    </r>
  </si>
  <si>
    <r>
      <t xml:space="preserve">Forlystelser har særskilte bimålere </t>
    </r>
    <r>
      <rPr>
        <sz val="8"/>
        <color rgb="FF008000"/>
        <rFont val="Verdana"/>
        <family val="2"/>
      </rPr>
      <t>til el.</t>
    </r>
    <r>
      <rPr>
        <sz val="8"/>
        <color rgb="FF00B050"/>
        <rFont val="Verdana"/>
        <family val="2"/>
      </rPr>
      <t xml:space="preserve">
</t>
    </r>
  </si>
  <si>
    <r>
      <t xml:space="preserve">Energiforbrugets hovedmålere </t>
    </r>
    <r>
      <rPr>
        <sz val="8"/>
        <color rgb="FF008000"/>
        <rFont val="Verdana"/>
        <family val="2"/>
      </rPr>
      <t>til el</t>
    </r>
    <r>
      <rPr>
        <sz val="8"/>
        <color rgb="FF00B050"/>
        <rFont val="Verdana"/>
        <family val="2"/>
      </rPr>
      <t xml:space="preserve"> </t>
    </r>
    <r>
      <rPr>
        <sz val="8"/>
        <rFont val="Verdana"/>
        <family val="2"/>
      </rPr>
      <t xml:space="preserve">aflæses mindst én gang om ugen.
</t>
    </r>
  </si>
  <si>
    <r>
      <t xml:space="preserve">Virksomhedens akvarier og dyreanlæg har filtre og pumper, så mest </t>
    </r>
    <r>
      <rPr>
        <sz val="8"/>
        <color rgb="FF008000"/>
        <rFont val="Verdana"/>
        <family val="2"/>
      </rPr>
      <t>muligt</t>
    </r>
    <r>
      <rPr>
        <sz val="8"/>
        <rFont val="Verdana"/>
        <family val="2"/>
      </rPr>
      <t xml:space="preserve"> vand genbruges.</t>
    </r>
  </si>
  <si>
    <r>
      <t>Virksomheden har valgt at holde</t>
    </r>
    <r>
      <rPr>
        <sz val="8"/>
        <color rgb="FF008000"/>
        <rFont val="Verdana"/>
        <family val="2"/>
      </rPr>
      <t xml:space="preserve"> dyrearter</t>
    </r>
    <r>
      <rPr>
        <sz val="8"/>
        <rFont val="Verdana"/>
        <family val="2"/>
      </rPr>
      <t>, der tillader, at anlæggenes energi- og vandforbrug holdes nede.</t>
    </r>
  </si>
  <si>
    <r>
      <t xml:space="preserve">Virksomheden </t>
    </r>
    <r>
      <rPr>
        <sz val="8"/>
        <color rgb="FF008000"/>
        <rFont val="Verdana"/>
        <family val="2"/>
      </rPr>
      <t>deltager</t>
    </r>
    <r>
      <rPr>
        <sz val="8"/>
        <color rgb="FF00B050"/>
        <rFont val="Verdana"/>
        <family val="2"/>
      </rPr>
      <t xml:space="preserve"> i</t>
    </r>
    <r>
      <rPr>
        <sz val="8"/>
        <rFont val="Verdana"/>
        <family val="2"/>
      </rPr>
      <t xml:space="preserve"> et avlsprogram, som giver en vis grad af selvforsyning med dyr.</t>
    </r>
  </si>
  <si>
    <r>
      <t xml:space="preserve">Transport af udstillingsgenstande </t>
    </r>
    <r>
      <rPr>
        <sz val="8"/>
        <color rgb="FF008000"/>
        <rFont val="Verdana"/>
        <family val="2"/>
      </rPr>
      <t>/ materialer</t>
    </r>
  </si>
  <si>
    <r>
      <t>Virksomheden prioriterer at benytte flere lokale, regionale eller nationale udstillingsgenstande/</t>
    </r>
    <r>
      <rPr>
        <sz val="8"/>
        <color rgb="FF008000"/>
        <rFont val="Verdana"/>
        <family val="2"/>
      </rPr>
      <t>værker</t>
    </r>
    <r>
      <rPr>
        <sz val="8"/>
        <color rgb="FF00B050"/>
        <rFont val="Verdana"/>
        <family val="2"/>
      </rPr>
      <t>.</t>
    </r>
  </si>
  <si>
    <r>
      <t>Genbrug af udstilling</t>
    </r>
    <r>
      <rPr>
        <sz val="8"/>
        <color rgb="FF008000"/>
        <rFont val="Verdana"/>
        <family val="2"/>
      </rPr>
      <t>smaterialer</t>
    </r>
  </si>
  <si>
    <r>
      <t xml:space="preserve">Virksomheden genbruger, </t>
    </r>
    <r>
      <rPr>
        <sz val="8"/>
        <color rgb="FF008000"/>
        <rFont val="Verdana"/>
        <family val="2"/>
      </rPr>
      <t>låner og lejer</t>
    </r>
    <r>
      <rPr>
        <sz val="8"/>
        <color rgb="FF00B050"/>
        <rFont val="Verdana"/>
        <family val="2"/>
      </rPr>
      <t xml:space="preserve"> </t>
    </r>
    <r>
      <rPr>
        <sz val="8"/>
        <rFont val="Verdana"/>
        <family val="2"/>
      </rPr>
      <t xml:space="preserve">i høj grad materialer i udstillinger.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</si>
</sst>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73">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
      <sz val="8"/>
      <color rgb="FF0070C0"/>
      <name val="Verdana"/>
      <family val="2"/>
    </font>
    <font>
      <sz val="8"/>
      <color rgb="FF7030A0"/>
      <name val="Verdana"/>
      <family val="2"/>
    </font>
    <font>
      <sz val="8"/>
      <color theme="9"/>
      <name val="Verdana"/>
      <family val="2"/>
    </font>
    <font>
      <i/>
      <sz val="8"/>
      <color rgb="FF7030A0"/>
      <name val="Verdana"/>
      <family val="2"/>
    </font>
    <font>
      <b/>
      <sz val="8"/>
      <color theme="0"/>
      <name val="Verdana"/>
      <family val="2"/>
    </font>
    <font>
      <b/>
      <sz val="12"/>
      <color rgb="FF00B050"/>
      <name val="Verdana"/>
      <family val="2"/>
    </font>
    <font>
      <sz val="12"/>
      <color theme="1"/>
      <name val="Calibri"/>
      <family val="2"/>
      <scheme val="minor"/>
    </font>
    <font>
      <b/>
      <sz val="14"/>
      <color rgb="FF00B050"/>
      <name val="Verdana"/>
      <family val="2"/>
    </font>
    <font>
      <sz val="11"/>
      <color theme="1"/>
      <name val="Arial"/>
      <family val="2"/>
    </font>
    <font>
      <b/>
      <sz val="10"/>
      <color rgb="FFFFFFFF"/>
      <name val="Arial"/>
      <family val="2"/>
    </font>
    <font>
      <sz val="10"/>
      <color theme="1"/>
      <name val="Calibri"/>
      <family val="2"/>
    </font>
    <font>
      <sz val="10"/>
      <color theme="1"/>
      <name val="Calibri"/>
      <family val="2"/>
      <scheme val="minor"/>
    </font>
    <font>
      <b/>
      <sz val="12"/>
      <color theme="1"/>
      <name val="Arial"/>
      <family val="2"/>
    </font>
    <font>
      <b/>
      <sz val="10"/>
      <color theme="1"/>
      <name val="Verdana"/>
      <family val="2"/>
    </font>
    <font>
      <sz val="8"/>
      <color theme="1"/>
      <name val="Arial"/>
      <family val="2"/>
    </font>
    <font>
      <b/>
      <sz val="20"/>
      <color rgb="FF00B050"/>
      <name val="Verdana"/>
      <family val="2"/>
    </font>
    <font>
      <sz val="10"/>
      <color theme="1"/>
      <name val="Verdana"/>
      <family val="2"/>
    </font>
    <font>
      <sz val="10"/>
      <color theme="1"/>
      <name val="Symbol"/>
      <family val="1"/>
      <charset val="2"/>
    </font>
    <font>
      <sz val="7"/>
      <color theme="1"/>
      <name val="Times New Roman"/>
      <family val="1"/>
    </font>
    <font>
      <sz val="10"/>
      <color rgb="FF000000"/>
      <name val="Verdana"/>
      <family val="2"/>
    </font>
    <font>
      <b/>
      <sz val="10"/>
      <color rgb="FF92D050"/>
      <name val="Verdana"/>
      <family val="2"/>
    </font>
    <font>
      <b/>
      <sz val="16"/>
      <color rgb="FF00B050"/>
      <name val="Verdana"/>
      <family val="2"/>
    </font>
    <font>
      <sz val="8"/>
      <color rgb="FF000000"/>
      <name val="Times New Roman"/>
      <family val="1"/>
    </font>
    <font>
      <sz val="8"/>
      <color rgb="FF000000"/>
      <name val="Arial"/>
      <family val="2"/>
    </font>
    <font>
      <b/>
      <sz val="11"/>
      <color rgb="FF000000"/>
      <name val="Verdana"/>
      <family val="2"/>
    </font>
    <font>
      <b/>
      <sz val="8"/>
      <color rgb="FFEEECE1"/>
      <name val="Verdana"/>
      <family val="2"/>
    </font>
    <font>
      <b/>
      <sz val="9"/>
      <color rgb="FFFFFFFF"/>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sz val="9"/>
      <color rgb="FF000000"/>
      <name val="Verdana"/>
      <family val="2"/>
    </font>
    <font>
      <b/>
      <sz val="8"/>
      <color rgb="FF00B050"/>
      <name val="Verdana"/>
      <family val="2"/>
    </font>
    <font>
      <sz val="10"/>
      <color rgb="FF000000"/>
      <name val="Arial"/>
      <family val="2"/>
    </font>
    <font>
      <b/>
      <sz val="16"/>
      <color rgb="FF92D050"/>
      <name val="Verdana"/>
      <family val="2"/>
    </font>
    <font>
      <b/>
      <sz val="10"/>
      <color rgb="FF000000"/>
      <name val="Verdana"/>
      <family val="2"/>
    </font>
    <font>
      <i/>
      <sz val="10"/>
      <color theme="1"/>
      <name val="Verdana"/>
      <family val="2"/>
    </font>
    <font>
      <sz val="8"/>
      <color rgb="FF333333"/>
      <name val="Verdana"/>
      <family val="2"/>
    </font>
    <font>
      <sz val="8"/>
      <color rgb="FF202124"/>
      <name val="Verdana"/>
      <family val="2"/>
    </font>
    <font>
      <i/>
      <sz val="8"/>
      <color rgb="FF333333"/>
      <name val="Verdana"/>
      <family val="2"/>
    </font>
    <font>
      <i/>
      <sz val="8"/>
      <color rgb="FF202124"/>
      <name val="Verdana"/>
      <family val="2"/>
    </font>
    <font>
      <i/>
      <sz val="8"/>
      <color rgb="FF00B050"/>
      <name val="Verdana"/>
      <family val="2"/>
    </font>
    <font>
      <b/>
      <sz val="8"/>
      <color rgb="FF0070C0"/>
      <name val="Verdana"/>
      <family val="2"/>
    </font>
    <font>
      <sz val="8"/>
      <color rgb="FF008000"/>
      <name val="Verdana"/>
      <family val="2"/>
    </font>
    <font>
      <i/>
      <sz val="8"/>
      <color rgb="FF008000"/>
      <name val="Verdana"/>
      <family val="2"/>
    </font>
    <font>
      <b/>
      <sz val="8"/>
      <color rgb="FF008000"/>
      <name val="Verdana"/>
      <family val="2"/>
    </font>
  </fonts>
  <fills count="23">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00B050"/>
        <bgColor indexed="64"/>
      </patternFill>
    </fill>
    <fill>
      <patternFill patternType="solid">
        <fgColor rgb="FF008000"/>
        <bgColor indexed="64"/>
      </patternFill>
    </fill>
    <fill>
      <patternFill patternType="solid">
        <fgColor rgb="FFEEECE1"/>
        <bgColor indexed="64"/>
      </patternFill>
    </fill>
    <fill>
      <patternFill patternType="solid">
        <fgColor theme="0" tint="-0.34998626667073579"/>
        <bgColor indexed="64"/>
      </patternFill>
    </fill>
    <fill>
      <patternFill patternType="solid">
        <fgColor theme="0" tint="-0.249977111117893"/>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9" fillId="16" borderId="0" applyNumberFormat="0" applyBorder="0" applyAlignment="0" applyProtection="0"/>
    <xf numFmtId="0" fontId="20" fillId="17" borderId="0" applyNumberFormat="0" applyBorder="0" applyAlignment="0" applyProtection="0"/>
    <xf numFmtId="0" fontId="26" fillId="0" borderId="0" applyNumberFormat="0" applyFill="0" applyBorder="0" applyAlignment="0" applyProtection="0">
      <alignment vertical="top"/>
      <protection locked="0"/>
    </xf>
  </cellStyleXfs>
  <cellXfs count="377">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2" fillId="12"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14" fontId="2" fillId="0" borderId="0" xfId="0" applyNumberFormat="1" applyFont="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14" fontId="9" fillId="0" borderId="14" xfId="0" applyNumberFormat="1" applyFont="1" applyBorder="1" applyAlignment="1">
      <alignment vertical="top" wrapText="1"/>
    </xf>
    <xf numFmtId="1" fontId="9" fillId="0" borderId="14" xfId="0" applyNumberFormat="1" applyFont="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1" fontId="9" fillId="0" borderId="14" xfId="0" applyNumberFormat="1" applyFont="1" applyBorder="1" applyAlignment="1">
      <alignment horizontal="left" vertical="top" wrapText="1"/>
    </xf>
    <xf numFmtId="0" fontId="2" fillId="4" borderId="4" xfId="0" applyFont="1" applyFill="1" applyBorder="1" applyAlignment="1">
      <alignment horizontal="left" vertical="top" wrapText="1"/>
    </xf>
    <xf numFmtId="0" fontId="0" fillId="4" borderId="4" xfId="0" applyFill="1" applyBorder="1" applyAlignment="1">
      <alignment horizontal="left" vertical="top"/>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7" fillId="13" borderId="14" xfId="0" applyFont="1" applyFill="1" applyBorder="1" applyAlignment="1">
      <alignment vertical="top" wrapText="1"/>
    </xf>
    <xf numFmtId="0" fontId="7" fillId="13" borderId="14" xfId="0" applyFont="1" applyFill="1" applyBorder="1" applyAlignment="1">
      <alignment vertical="top"/>
    </xf>
    <xf numFmtId="0" fontId="7" fillId="13" borderId="14" xfId="2" applyFont="1" applyFill="1" applyBorder="1" applyAlignment="1">
      <alignment vertical="top" wrapText="1"/>
    </xf>
    <xf numFmtId="0" fontId="7" fillId="3" borderId="14" xfId="0" applyFont="1" applyFill="1" applyBorder="1" applyAlignment="1">
      <alignment vertical="top" wrapText="1"/>
    </xf>
    <xf numFmtId="0" fontId="7" fillId="3" borderId="14" xfId="0" applyFont="1" applyFill="1" applyBorder="1" applyAlignment="1">
      <alignment vertical="top"/>
    </xf>
    <xf numFmtId="0" fontId="2" fillId="0" borderId="0" xfId="0" applyFont="1" applyAlignment="1">
      <alignment vertical="top"/>
    </xf>
    <xf numFmtId="0" fontId="2" fillId="15" borderId="17" xfId="0" applyFont="1" applyFill="1" applyBorder="1" applyAlignment="1">
      <alignment vertical="top"/>
    </xf>
    <xf numFmtId="0" fontId="2" fillId="15" borderId="14" xfId="0" applyFont="1" applyFill="1" applyBorder="1" applyAlignment="1">
      <alignment vertical="top"/>
    </xf>
    <xf numFmtId="0" fontId="26" fillId="0" borderId="0" xfId="3" applyAlignment="1" applyProtection="1">
      <alignment wrapText="1"/>
    </xf>
    <xf numFmtId="0" fontId="25" fillId="0" borderId="0" xfId="0" applyFont="1" applyAlignment="1">
      <alignment wrapText="1"/>
    </xf>
    <xf numFmtId="0" fontId="26" fillId="4" borderId="4" xfId="3" applyFill="1" applyBorder="1" applyAlignment="1" applyProtection="1">
      <alignment horizontal="left" vertical="top"/>
    </xf>
    <xf numFmtId="0" fontId="7" fillId="13" borderId="16" xfId="1" applyFont="1" applyFill="1" applyBorder="1" applyAlignment="1">
      <alignment vertical="top" wrapText="1"/>
    </xf>
    <xf numFmtId="0" fontId="7" fillId="13" borderId="14" xfId="1" applyFont="1" applyFill="1" applyBorder="1" applyAlignment="1">
      <alignment vertical="top" wrapText="1"/>
    </xf>
    <xf numFmtId="0" fontId="7" fillId="13" borderId="14" xfId="1" applyFont="1" applyFill="1" applyBorder="1" applyAlignment="1">
      <alignment vertical="top"/>
    </xf>
    <xf numFmtId="0" fontId="7" fillId="11" borderId="14" xfId="0" applyFont="1" applyFill="1" applyBorder="1" applyAlignment="1">
      <alignment horizontal="center" vertical="top" wrapText="1"/>
    </xf>
    <xf numFmtId="0" fontId="7" fillId="11" borderId="14" xfId="0" applyFont="1" applyFill="1" applyBorder="1" applyAlignment="1">
      <alignment vertical="top" wrapText="1"/>
    </xf>
    <xf numFmtId="0" fontId="2" fillId="3" borderId="14" xfId="0" applyFont="1" applyFill="1" applyBorder="1" applyAlignment="1" applyProtection="1">
      <alignment vertical="top" wrapText="1"/>
      <protection locked="0"/>
    </xf>
    <xf numFmtId="0" fontId="0" fillId="0" borderId="0" xfId="0" applyProtection="1">
      <protection locked="0"/>
    </xf>
    <xf numFmtId="14" fontId="9" fillId="5" borderId="14" xfId="0" applyNumberFormat="1" applyFont="1" applyFill="1" applyBorder="1" applyAlignment="1" applyProtection="1">
      <alignment vertical="top" wrapText="1"/>
      <protection locked="0"/>
    </xf>
    <xf numFmtId="14" fontId="2" fillId="14" borderId="14" xfId="0" applyNumberFormat="1" applyFont="1" applyFill="1" applyBorder="1" applyAlignment="1" applyProtection="1">
      <alignment horizontal="left" vertical="top" wrapText="1"/>
      <protection locked="0"/>
    </xf>
    <xf numFmtId="14" fontId="9" fillId="0" borderId="14" xfId="0" applyNumberFormat="1" applyFont="1" applyBorder="1" applyAlignment="1" applyProtection="1">
      <alignment vertical="top" wrapText="1"/>
      <protection locked="0"/>
    </xf>
    <xf numFmtId="0" fontId="2" fillId="8" borderId="10" xfId="0" applyFont="1" applyFill="1" applyBorder="1" applyAlignment="1" applyProtection="1">
      <alignment vertical="top" wrapText="1"/>
      <protection locked="0"/>
    </xf>
    <xf numFmtId="0" fontId="7" fillId="13" borderId="14" xfId="0" applyFont="1" applyFill="1" applyBorder="1" applyAlignment="1" applyProtection="1">
      <alignment vertical="top" wrapText="1"/>
      <protection locked="0"/>
    </xf>
    <xf numFmtId="0" fontId="2" fillId="3" borderId="4" xfId="0" applyFont="1" applyFill="1" applyBorder="1" applyAlignment="1" applyProtection="1">
      <alignment vertical="top"/>
      <protection locked="0"/>
    </xf>
    <xf numFmtId="0" fontId="7" fillId="0" borderId="14" xfId="0" applyFont="1" applyBorder="1" applyAlignment="1">
      <alignment horizontal="center" vertical="top" wrapText="1"/>
    </xf>
    <xf numFmtId="0" fontId="7" fillId="0" borderId="14" xfId="0" applyFont="1" applyBorder="1" applyAlignment="1">
      <alignment vertical="top" wrapText="1"/>
    </xf>
    <xf numFmtId="0" fontId="31" fillId="18" borderId="14" xfId="0" applyFont="1" applyFill="1" applyBorder="1" applyAlignment="1">
      <alignment vertical="top" wrapText="1"/>
    </xf>
    <xf numFmtId="0" fontId="31" fillId="18" borderId="14" xfId="0" applyFont="1" applyFill="1" applyBorder="1" applyAlignment="1">
      <alignment vertical="top"/>
    </xf>
    <xf numFmtId="0" fontId="31" fillId="18" borderId="14" xfId="0" applyFont="1" applyFill="1" applyBorder="1" applyAlignment="1">
      <alignment horizontal="center" vertical="top" wrapText="1"/>
    </xf>
    <xf numFmtId="0" fontId="31" fillId="18" borderId="1" xfId="0" applyFont="1" applyFill="1" applyBorder="1" applyAlignment="1">
      <alignment vertical="top" wrapText="1"/>
    </xf>
    <xf numFmtId="0" fontId="31" fillId="18" borderId="2" xfId="0" applyFont="1" applyFill="1" applyBorder="1" applyAlignment="1">
      <alignment vertical="top"/>
    </xf>
    <xf numFmtId="0" fontId="31" fillId="18" borderId="2" xfId="0" applyFont="1" applyFill="1" applyBorder="1" applyAlignment="1">
      <alignment horizontal="left" vertical="top"/>
    </xf>
    <xf numFmtId="0" fontId="31" fillId="18" borderId="3" xfId="0" applyFont="1" applyFill="1" applyBorder="1" applyAlignment="1">
      <alignment vertical="top" wrapText="1"/>
    </xf>
    <xf numFmtId="0" fontId="31" fillId="18" borderId="4" xfId="0" applyFont="1" applyFill="1" applyBorder="1" applyAlignment="1">
      <alignment vertical="top"/>
    </xf>
    <xf numFmtId="0" fontId="31" fillId="18" borderId="4" xfId="0" applyFont="1" applyFill="1" applyBorder="1" applyAlignment="1">
      <alignment horizontal="left" vertical="top"/>
    </xf>
    <xf numFmtId="9" fontId="7" fillId="0" borderId="14" xfId="0" applyNumberFormat="1" applyFont="1" applyBorder="1" applyAlignment="1">
      <alignment vertical="top" wrapText="1"/>
    </xf>
    <xf numFmtId="0" fontId="21" fillId="0" borderId="14" xfId="0" applyFont="1" applyBorder="1" applyAlignment="1">
      <alignment horizontal="center" vertical="top" wrapText="1"/>
    </xf>
    <xf numFmtId="0" fontId="21" fillId="0" borderId="14" xfId="0" applyFont="1" applyBorder="1" applyAlignment="1">
      <alignment vertical="top" wrapText="1"/>
    </xf>
    <xf numFmtId="0" fontId="7" fillId="13" borderId="17" xfId="1" applyFont="1" applyFill="1" applyBorder="1" applyAlignment="1">
      <alignment vertical="top" wrapText="1"/>
    </xf>
    <xf numFmtId="0" fontId="7" fillId="3" borderId="16" xfId="0" applyFont="1" applyFill="1" applyBorder="1" applyAlignment="1">
      <alignment vertical="top" wrapText="1"/>
    </xf>
    <xf numFmtId="0" fontId="31" fillId="19" borderId="14" xfId="0" applyFont="1" applyFill="1" applyBorder="1" applyAlignment="1">
      <alignment vertical="top" wrapText="1"/>
    </xf>
    <xf numFmtId="0" fontId="31" fillId="19" borderId="14" xfId="0" applyFont="1" applyFill="1" applyBorder="1" applyAlignment="1">
      <alignment vertical="top"/>
    </xf>
    <xf numFmtId="9" fontId="31" fillId="19" borderId="14" xfId="0" applyNumberFormat="1" applyFont="1" applyFill="1" applyBorder="1" applyAlignment="1">
      <alignment vertical="top"/>
    </xf>
    <xf numFmtId="9" fontId="31" fillId="18" borderId="14" xfId="0" applyNumberFormat="1" applyFont="1" applyFill="1" applyBorder="1" applyAlignment="1">
      <alignment vertical="top"/>
    </xf>
    <xf numFmtId="0" fontId="1" fillId="0" borderId="0" xfId="0" applyFont="1" applyAlignment="1">
      <alignment vertical="top"/>
    </xf>
    <xf numFmtId="0" fontId="7" fillId="11" borderId="14" xfId="0" applyFont="1" applyFill="1" applyBorder="1" applyAlignment="1">
      <alignment vertical="top"/>
    </xf>
    <xf numFmtId="0" fontId="22" fillId="0" borderId="14" xfId="0" applyFont="1" applyBorder="1" applyAlignment="1">
      <alignment vertical="top"/>
    </xf>
    <xf numFmtId="0" fontId="7" fillId="0" borderId="14" xfId="0" applyFont="1" applyBorder="1" applyAlignment="1">
      <alignment vertical="top"/>
    </xf>
    <xf numFmtId="0" fontId="24" fillId="0" borderId="0" xfId="0" applyFont="1" applyAlignment="1">
      <alignment vertical="top"/>
    </xf>
    <xf numFmtId="0" fontId="28" fillId="0" borderId="0" xfId="0" applyFont="1" applyAlignment="1">
      <alignment vertical="top"/>
    </xf>
    <xf numFmtId="0" fontId="7" fillId="0" borderId="0" xfId="0" applyFont="1" applyAlignment="1">
      <alignment vertical="top"/>
    </xf>
    <xf numFmtId="0" fontId="27" fillId="0" borderId="0" xfId="0" applyFont="1" applyAlignment="1">
      <alignment vertical="top"/>
    </xf>
    <xf numFmtId="0" fontId="22" fillId="0" borderId="0" xfId="0" applyFont="1" applyAlignment="1">
      <alignment vertical="top"/>
    </xf>
    <xf numFmtId="0" fontId="30" fillId="0" borderId="0" xfId="0" applyFont="1" applyAlignment="1">
      <alignment vertical="top"/>
    </xf>
    <xf numFmtId="0" fontId="29" fillId="0" borderId="0" xfId="0" applyFont="1" applyAlignment="1">
      <alignment vertical="top"/>
    </xf>
    <xf numFmtId="0" fontId="23" fillId="0" borderId="0" xfId="0" applyFont="1" applyAlignment="1">
      <alignment vertical="top"/>
    </xf>
    <xf numFmtId="0" fontId="0" fillId="0" borderId="0" xfId="0" applyAlignment="1">
      <alignment vertical="top"/>
    </xf>
    <xf numFmtId="9" fontId="2" fillId="15" borderId="17" xfId="0" applyNumberFormat="1" applyFont="1" applyFill="1" applyBorder="1" applyAlignment="1">
      <alignment vertical="top"/>
    </xf>
    <xf numFmtId="9" fontId="2" fillId="15" borderId="14" xfId="0" applyNumberFormat="1" applyFont="1" applyFill="1" applyBorder="1" applyAlignment="1">
      <alignment vertical="top"/>
    </xf>
    <xf numFmtId="0" fontId="32" fillId="0" borderId="0" xfId="0" applyFont="1" applyAlignment="1">
      <alignment vertical="center"/>
    </xf>
    <xf numFmtId="0" fontId="32" fillId="0" borderId="0" xfId="0" applyFont="1"/>
    <xf numFmtId="0" fontId="33" fillId="0" borderId="0" xfId="0" applyFont="1"/>
    <xf numFmtId="0" fontId="0" fillId="2" borderId="0" xfId="0" applyFill="1"/>
    <xf numFmtId="0" fontId="11" fillId="18" borderId="14" xfId="0" applyFont="1" applyFill="1" applyBorder="1" applyAlignment="1">
      <alignment vertical="top" wrapText="1"/>
    </xf>
    <xf numFmtId="14" fontId="9" fillId="11" borderId="14" xfId="0" applyNumberFormat="1" applyFont="1" applyFill="1" applyBorder="1" applyAlignment="1">
      <alignment vertical="top" wrapText="1"/>
    </xf>
    <xf numFmtId="0" fontId="9" fillId="11" borderId="14" xfId="0" applyFont="1" applyFill="1" applyBorder="1" applyAlignment="1">
      <alignment vertical="top" wrapText="1"/>
    </xf>
    <xf numFmtId="1" fontId="9" fillId="15" borderId="14" xfId="0" applyNumberFormat="1" applyFont="1" applyFill="1" applyBorder="1" applyAlignment="1">
      <alignment vertical="top" wrapText="1"/>
    </xf>
    <xf numFmtId="0" fontId="9" fillId="15" borderId="14" xfId="0" applyFont="1" applyFill="1" applyBorder="1" applyAlignment="1">
      <alignment vertical="top" wrapText="1"/>
    </xf>
    <xf numFmtId="164" fontId="9" fillId="15" borderId="14" xfId="0" applyNumberFormat="1" applyFont="1" applyFill="1" applyBorder="1" applyAlignment="1">
      <alignment vertical="top" wrapText="1"/>
    </xf>
    <xf numFmtId="0" fontId="34" fillId="0" borderId="0" xfId="0" applyFont="1" applyAlignment="1">
      <alignment vertical="center"/>
    </xf>
    <xf numFmtId="0" fontId="34" fillId="0" borderId="0" xfId="0" applyFont="1"/>
    <xf numFmtId="0" fontId="35" fillId="0" borderId="0" xfId="0" applyFont="1" applyAlignment="1">
      <alignment vertical="center"/>
    </xf>
    <xf numFmtId="0" fontId="36" fillId="18" borderId="5" xfId="0" applyFont="1" applyFill="1" applyBorder="1" applyAlignment="1">
      <alignment vertical="center" wrapText="1"/>
    </xf>
    <xf numFmtId="0" fontId="37" fillId="0" borderId="6" xfId="0" applyFont="1" applyBorder="1" applyAlignment="1">
      <alignment vertical="center" wrapText="1"/>
    </xf>
    <xf numFmtId="0" fontId="36" fillId="18" borderId="6" xfId="0" applyFont="1" applyFill="1" applyBorder="1" applyAlignment="1">
      <alignment vertical="center" wrapText="1"/>
    </xf>
    <xf numFmtId="0" fontId="38" fillId="0" borderId="0" xfId="0" applyFont="1"/>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horizontal="left" vertical="center" indent="2"/>
    </xf>
    <xf numFmtId="0" fontId="47" fillId="0" borderId="0" xfId="0" applyFont="1" applyAlignment="1">
      <alignment vertical="center"/>
    </xf>
    <xf numFmtId="0" fontId="11" fillId="18" borderId="9" xfId="0" applyFont="1" applyFill="1" applyBorder="1" applyAlignment="1">
      <alignment vertical="center" wrapText="1"/>
    </xf>
    <xf numFmtId="0" fontId="11" fillId="18" borderId="10" xfId="0" applyFont="1" applyFill="1" applyBorder="1" applyAlignment="1">
      <alignment vertical="center" wrapText="1"/>
    </xf>
    <xf numFmtId="0" fontId="11" fillId="18" borderId="10" xfId="0" applyFont="1" applyFill="1" applyBorder="1" applyAlignment="1">
      <alignment horizontal="center"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3" borderId="10" xfId="0" applyFont="1" applyFill="1" applyBorder="1" applyAlignment="1">
      <alignment horizontal="center" vertical="center" wrapText="1"/>
    </xf>
    <xf numFmtId="0" fontId="14" fillId="7" borderId="9" xfId="0" applyFont="1" applyFill="1" applyBorder="1" applyAlignment="1">
      <alignment horizontal="right" vertical="center" wrapText="1"/>
    </xf>
    <xf numFmtId="0" fontId="14" fillId="8" borderId="10" xfId="0" applyFont="1" applyFill="1" applyBorder="1" applyAlignment="1">
      <alignment vertical="center" wrapText="1"/>
    </xf>
    <xf numFmtId="0" fontId="14" fillId="8" borderId="10" xfId="0" applyFont="1" applyFill="1" applyBorder="1" applyAlignment="1">
      <alignment horizontal="center" vertical="center" wrapText="1"/>
    </xf>
    <xf numFmtId="0" fontId="1" fillId="18" borderId="1" xfId="0" applyFont="1" applyFill="1" applyBorder="1" applyAlignment="1">
      <alignment vertical="center"/>
    </xf>
    <xf numFmtId="0" fontId="3" fillId="18"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51" fillId="0" borderId="0" xfId="0" applyFont="1" applyAlignment="1">
      <alignment vertical="center"/>
    </xf>
    <xf numFmtId="0" fontId="6" fillId="18" borderId="5" xfId="0" applyFont="1" applyFill="1" applyBorder="1" applyAlignment="1">
      <alignment horizontal="right" vertical="center" wrapText="1"/>
    </xf>
    <xf numFmtId="0" fontId="52" fillId="18" borderId="6" xfId="0" applyFont="1" applyFill="1" applyBorder="1" applyAlignment="1">
      <alignment vertical="center" wrapText="1"/>
    </xf>
    <xf numFmtId="0" fontId="54" fillId="7" borderId="9" xfId="0" applyFont="1" applyFill="1" applyBorder="1" applyAlignment="1">
      <alignment vertical="center" wrapText="1"/>
    </xf>
    <xf numFmtId="0" fontId="54" fillId="6" borderId="10" xfId="0" applyFont="1" applyFill="1" applyBorder="1" applyAlignment="1">
      <alignment vertical="center" wrapText="1"/>
    </xf>
    <xf numFmtId="0" fontId="4" fillId="7" borderId="9" xfId="0" applyFont="1" applyFill="1" applyBorder="1" applyAlignment="1">
      <alignment vertical="center" wrapText="1"/>
    </xf>
    <xf numFmtId="0" fontId="49" fillId="8" borderId="10" xfId="0" applyFont="1" applyFill="1" applyBorder="1" applyAlignment="1">
      <alignment vertical="center" wrapText="1"/>
    </xf>
    <xf numFmtId="0" fontId="4" fillId="7" borderId="19" xfId="0" applyFont="1" applyFill="1" applyBorder="1" applyAlignment="1">
      <alignment vertical="center" wrapText="1"/>
    </xf>
    <xf numFmtId="0" fontId="49" fillId="8" borderId="20" xfId="0" applyFont="1" applyFill="1" applyBorder="1" applyAlignment="1">
      <alignment vertical="center" wrapText="1"/>
    </xf>
    <xf numFmtId="0" fontId="51" fillId="0" borderId="0" xfId="0" applyFont="1"/>
    <xf numFmtId="0" fontId="56" fillId="0" borderId="0" xfId="0"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left" vertical="center" indent="2"/>
    </xf>
    <xf numFmtId="0" fontId="58" fillId="0" borderId="0" xfId="0" applyFont="1" applyAlignment="1">
      <alignment vertical="center"/>
    </xf>
    <xf numFmtId="9" fontId="9" fillId="15" borderId="14" xfId="0" applyNumberFormat="1" applyFont="1" applyFill="1" applyBorder="1" applyAlignment="1">
      <alignment vertical="top" wrapText="1"/>
    </xf>
    <xf numFmtId="0" fontId="59" fillId="0" borderId="0" xfId="0" applyFont="1" applyAlignment="1">
      <alignment vertical="center"/>
    </xf>
    <xf numFmtId="0" fontId="60" fillId="4" borderId="4" xfId="0" applyFont="1" applyFill="1" applyBorder="1" applyAlignment="1">
      <alignment vertical="center" wrapText="1"/>
    </xf>
    <xf numFmtId="0" fontId="61" fillId="0" borderId="0" xfId="0" applyFont="1" applyAlignment="1">
      <alignment vertical="center"/>
    </xf>
    <xf numFmtId="0" fontId="44" fillId="0" borderId="0" xfId="0" applyFont="1" applyAlignment="1">
      <alignment horizontal="left" vertical="center" wrapText="1" indent="2"/>
    </xf>
    <xf numFmtId="0" fontId="62" fillId="0" borderId="0" xfId="0" applyFont="1" applyAlignment="1">
      <alignment vertical="center"/>
    </xf>
    <xf numFmtId="0" fontId="63" fillId="0" borderId="0" xfId="0" applyFont="1" applyAlignment="1">
      <alignment vertical="center"/>
    </xf>
    <xf numFmtId="0" fontId="43" fillId="0" borderId="0" xfId="0" applyFont="1" applyAlignment="1">
      <alignment horizontal="left" vertical="center" indent="2"/>
    </xf>
    <xf numFmtId="0" fontId="48" fillId="0" borderId="0" xfId="0" applyFont="1" applyAlignment="1">
      <alignment vertical="center"/>
    </xf>
    <xf numFmtId="0" fontId="43" fillId="0" borderId="0" xfId="0" applyFont="1" applyAlignment="1">
      <alignment vertical="center" wrapText="1"/>
    </xf>
    <xf numFmtId="0" fontId="62" fillId="20" borderId="21" xfId="0" applyFont="1" applyFill="1" applyBorder="1" applyAlignment="1">
      <alignment vertical="center" wrapText="1"/>
    </xf>
    <xf numFmtId="0" fontId="46" fillId="20" borderId="22" xfId="0" applyFont="1" applyFill="1" applyBorder="1" applyAlignment="1">
      <alignment vertical="center" wrapText="1"/>
    </xf>
    <xf numFmtId="0" fontId="46" fillId="20" borderId="22" xfId="0" applyFont="1" applyFill="1" applyBorder="1" applyAlignment="1">
      <alignment horizontal="left" vertical="center" wrapText="1" indent="2"/>
    </xf>
    <xf numFmtId="0" fontId="44" fillId="20" borderId="22" xfId="0" applyFont="1" applyFill="1" applyBorder="1" applyAlignment="1">
      <alignment horizontal="left" vertical="center" wrapText="1" indent="2"/>
    </xf>
    <xf numFmtId="0" fontId="46" fillId="20" borderId="23" xfId="0" applyFont="1" applyFill="1" applyBorder="1" applyAlignment="1">
      <alignment vertical="center" wrapText="1"/>
    </xf>
    <xf numFmtId="0" fontId="6" fillId="18" borderId="5" xfId="0" applyFont="1" applyFill="1" applyBorder="1" applyAlignment="1">
      <alignment vertical="top" wrapText="1"/>
    </xf>
    <xf numFmtId="0" fontId="6" fillId="18" borderId="6" xfId="0" applyFont="1" applyFill="1" applyBorder="1" applyAlignment="1">
      <alignment vertical="top" wrapText="1"/>
    </xf>
    <xf numFmtId="0" fontId="6" fillId="18" borderId="7" xfId="0" applyFont="1" applyFill="1" applyBorder="1" applyAlignment="1">
      <alignment vertical="top" wrapText="1"/>
    </xf>
    <xf numFmtId="0" fontId="6" fillId="18" borderId="8" xfId="0" applyFont="1" applyFill="1" applyBorder="1" applyAlignment="1">
      <alignment vertical="top" wrapText="1"/>
    </xf>
    <xf numFmtId="0" fontId="1" fillId="18" borderId="14" xfId="0" applyFont="1" applyFill="1" applyBorder="1"/>
    <xf numFmtId="0" fontId="2" fillId="18" borderId="14" xfId="0" applyFont="1" applyFill="1" applyBorder="1"/>
    <xf numFmtId="0" fontId="6" fillId="18" borderId="9" xfId="0" applyFont="1" applyFill="1" applyBorder="1" applyAlignment="1">
      <alignment vertical="top" wrapText="1"/>
    </xf>
    <xf numFmtId="0" fontId="6" fillId="18" borderId="10" xfId="0" applyFont="1" applyFill="1" applyBorder="1" applyAlignment="1">
      <alignment vertical="top" wrapText="1"/>
    </xf>
    <xf numFmtId="0" fontId="11" fillId="18" borderId="7" xfId="0" quotePrefix="1" applyFont="1" applyFill="1" applyBorder="1" applyAlignment="1">
      <alignment vertical="top" wrapText="1"/>
    </xf>
    <xf numFmtId="0" fontId="11" fillId="18" borderId="8" xfId="0" applyFont="1" applyFill="1" applyBorder="1" applyAlignment="1">
      <alignment vertical="top" wrapText="1"/>
    </xf>
    <xf numFmtId="0" fontId="4" fillId="11" borderId="0" xfId="0" applyFont="1" applyFill="1"/>
    <xf numFmtId="3" fontId="2" fillId="11" borderId="0" xfId="0" applyNumberFormat="1" applyFont="1" applyFill="1"/>
    <xf numFmtId="164" fontId="2" fillId="11" borderId="0" xfId="0" applyNumberFormat="1" applyFont="1" applyFill="1"/>
    <xf numFmtId="3" fontId="4" fillId="11" borderId="0" xfId="0" applyNumberFormat="1" applyFont="1" applyFill="1"/>
    <xf numFmtId="4" fontId="4" fillId="11" borderId="0" xfId="0" applyNumberFormat="1" applyFont="1" applyFill="1"/>
    <xf numFmtId="4" fontId="2" fillId="11" borderId="0" xfId="0" applyNumberFormat="1" applyFont="1" applyFill="1"/>
    <xf numFmtId="0" fontId="31" fillId="18" borderId="14" xfId="0" applyFont="1" applyFill="1" applyBorder="1"/>
    <xf numFmtId="0" fontId="31" fillId="19" borderId="14" xfId="0" applyFont="1" applyFill="1" applyBorder="1" applyAlignment="1">
      <alignment horizontal="center" vertical="top" wrapText="1"/>
    </xf>
    <xf numFmtId="0" fontId="7" fillId="0" borderId="14" xfId="0" applyFont="1" applyBorder="1" applyAlignment="1">
      <alignment horizontal="center" vertical="top"/>
    </xf>
    <xf numFmtId="0" fontId="7" fillId="11" borderId="14" xfId="0" applyFont="1" applyFill="1" applyBorder="1" applyAlignment="1">
      <alignment horizontal="center" vertical="top"/>
    </xf>
    <xf numFmtId="0" fontId="0" fillId="0" borderId="0" xfId="0" applyAlignment="1">
      <alignment horizontal="center" vertical="top"/>
    </xf>
    <xf numFmtId="0" fontId="31" fillId="19" borderId="14" xfId="0" applyFont="1" applyFill="1" applyBorder="1" applyAlignment="1">
      <alignment horizontal="center" vertical="top"/>
    </xf>
    <xf numFmtId="0" fontId="31" fillId="18" borderId="14" xfId="0" applyFont="1" applyFill="1" applyBorder="1" applyAlignment="1">
      <alignment horizontal="center" vertical="top"/>
    </xf>
    <xf numFmtId="0" fontId="1" fillId="15" borderId="17" xfId="0" applyFont="1" applyFill="1" applyBorder="1" applyAlignment="1">
      <alignment horizontal="center" vertical="top"/>
    </xf>
    <xf numFmtId="0" fontId="2" fillId="15" borderId="17" xfId="0" applyFont="1" applyFill="1" applyBorder="1" applyAlignment="1">
      <alignment horizontal="center" vertical="top"/>
    </xf>
    <xf numFmtId="0" fontId="2" fillId="15" borderId="14" xfId="0" applyFont="1" applyFill="1" applyBorder="1" applyAlignment="1">
      <alignment horizontal="center" vertical="top"/>
    </xf>
    <xf numFmtId="0" fontId="2" fillId="0" borderId="0" xfId="0" applyFont="1" applyAlignment="1">
      <alignment horizontal="center" vertical="top"/>
    </xf>
    <xf numFmtId="0" fontId="7" fillId="21" borderId="14" xfId="0" applyFont="1" applyFill="1" applyBorder="1" applyAlignment="1">
      <alignment horizontal="center" vertical="top"/>
    </xf>
    <xf numFmtId="0" fontId="7" fillId="21" borderId="14" xfId="0" applyFont="1" applyFill="1" applyBorder="1" applyAlignment="1">
      <alignment vertical="top"/>
    </xf>
    <xf numFmtId="0" fontId="21" fillId="21" borderId="14" xfId="0" applyFont="1" applyFill="1" applyBorder="1" applyAlignment="1">
      <alignment vertical="top"/>
    </xf>
    <xf numFmtId="0" fontId="7" fillId="21" borderId="17" xfId="0" applyFont="1" applyFill="1" applyBorder="1" applyAlignment="1">
      <alignment vertical="top"/>
    </xf>
    <xf numFmtId="0" fontId="2" fillId="0" borderId="14" xfId="0" applyFont="1" applyBorder="1" applyAlignment="1">
      <alignment horizontal="center" vertical="top"/>
    </xf>
    <xf numFmtId="0" fontId="64" fillId="3" borderId="14" xfId="0" applyFont="1" applyFill="1" applyBorder="1" applyAlignment="1">
      <alignment vertical="top" wrapText="1"/>
    </xf>
    <xf numFmtId="0" fontId="2" fillId="3" borderId="14" xfId="0" applyFont="1" applyFill="1" applyBorder="1" applyAlignment="1">
      <alignment vertical="top"/>
    </xf>
    <xf numFmtId="0" fontId="2" fillId="13" borderId="14" xfId="0" applyFont="1" applyFill="1" applyBorder="1" applyAlignment="1">
      <alignment vertical="top" wrapText="1"/>
    </xf>
    <xf numFmtId="0" fontId="2" fillId="0" borderId="0" xfId="0" applyFont="1" applyAlignment="1">
      <alignment vertical="top" wrapText="1"/>
    </xf>
    <xf numFmtId="0" fontId="2" fillId="13" borderId="14" xfId="1" applyFont="1" applyFill="1" applyBorder="1" applyAlignment="1">
      <alignment vertical="top" wrapText="1"/>
    </xf>
    <xf numFmtId="0" fontId="2" fillId="13" borderId="16" xfId="1" applyFont="1" applyFill="1" applyBorder="1" applyAlignment="1">
      <alignment vertical="top" wrapText="1"/>
    </xf>
    <xf numFmtId="0" fontId="2" fillId="21" borderId="14" xfId="0" applyFont="1" applyFill="1" applyBorder="1" applyAlignment="1">
      <alignment horizontal="center" vertical="top"/>
    </xf>
    <xf numFmtId="0" fontId="24" fillId="13" borderId="14" xfId="0" applyFont="1" applyFill="1" applyBorder="1" applyAlignment="1">
      <alignment vertical="top" wrapText="1"/>
    </xf>
    <xf numFmtId="0" fontId="24" fillId="13" borderId="14" xfId="1" applyFont="1" applyFill="1" applyBorder="1" applyAlignment="1">
      <alignment vertical="top" wrapText="1"/>
    </xf>
    <xf numFmtId="0" fontId="24" fillId="11" borderId="14" xfId="0" applyFont="1" applyFill="1" applyBorder="1" applyAlignment="1">
      <alignment horizontal="center" vertical="top"/>
    </xf>
    <xf numFmtId="0" fontId="24" fillId="11" borderId="14" xfId="0" applyFont="1" applyFill="1" applyBorder="1" applyAlignment="1">
      <alignment vertical="top"/>
    </xf>
    <xf numFmtId="0" fontId="24" fillId="21" borderId="14" xfId="0" applyFont="1" applyFill="1" applyBorder="1" applyAlignment="1">
      <alignment horizontal="center" vertical="top"/>
    </xf>
    <xf numFmtId="0" fontId="24" fillId="21" borderId="14" xfId="0" applyFont="1" applyFill="1" applyBorder="1" applyAlignment="1">
      <alignment vertical="top"/>
    </xf>
    <xf numFmtId="0" fontId="24" fillId="0" borderId="14" xfId="0" applyFont="1" applyBorder="1" applyAlignment="1">
      <alignment horizontal="center" vertical="top"/>
    </xf>
    <xf numFmtId="0" fontId="24" fillId="0" borderId="14" xfId="0" applyFont="1" applyBorder="1" applyAlignment="1">
      <alignment vertical="top"/>
    </xf>
    <xf numFmtId="0" fontId="31" fillId="19" borderId="14" xfId="0" applyFont="1" applyFill="1" applyBorder="1" applyAlignment="1">
      <alignment horizontal="left" vertical="top" wrapText="1"/>
    </xf>
    <xf numFmtId="0" fontId="31" fillId="18" borderId="14" xfId="0" applyFont="1" applyFill="1" applyBorder="1" applyAlignment="1">
      <alignment horizontal="left" vertical="top" wrapText="1"/>
    </xf>
    <xf numFmtId="0" fontId="7" fillId="13" borderId="14" xfId="0" applyFont="1" applyFill="1" applyBorder="1" applyAlignment="1">
      <alignment horizontal="left" vertical="top" wrapText="1"/>
    </xf>
    <xf numFmtId="0" fontId="7" fillId="13" borderId="14" xfId="1" applyFont="1" applyFill="1" applyBorder="1" applyAlignment="1">
      <alignment horizontal="left" vertical="top" wrapText="1"/>
    </xf>
    <xf numFmtId="0" fontId="7" fillId="3" borderId="14" xfId="0" applyFont="1" applyFill="1" applyBorder="1" applyAlignment="1">
      <alignment horizontal="left" vertical="top" wrapText="1"/>
    </xf>
    <xf numFmtId="0" fontId="7" fillId="13" borderId="14" xfId="0" applyFont="1" applyFill="1" applyBorder="1" applyAlignment="1">
      <alignment horizontal="left" vertical="top"/>
    </xf>
    <xf numFmtId="0" fontId="7" fillId="13" borderId="14" xfId="2" applyFont="1" applyFill="1" applyBorder="1" applyAlignment="1">
      <alignment horizontal="left" vertical="top" wrapText="1"/>
    </xf>
    <xf numFmtId="0" fontId="7" fillId="13" borderId="0" xfId="1" applyFont="1" applyFill="1" applyBorder="1" applyAlignment="1">
      <alignment horizontal="left" vertical="top" wrapText="1"/>
    </xf>
    <xf numFmtId="0" fontId="2" fillId="0" borderId="0" xfId="0" applyFont="1" applyAlignment="1">
      <alignment horizontal="left" vertical="top"/>
    </xf>
    <xf numFmtId="0" fontId="68" fillId="0" borderId="14" xfId="0" applyFont="1" applyBorder="1" applyAlignment="1">
      <alignment horizontal="center" vertical="top" wrapText="1"/>
    </xf>
    <xf numFmtId="0" fontId="68" fillId="0" borderId="14" xfId="0" applyFont="1" applyBorder="1" applyAlignment="1">
      <alignment vertical="top" wrapText="1"/>
    </xf>
    <xf numFmtId="0" fontId="68" fillId="21" borderId="14" xfId="0" applyFont="1" applyFill="1" applyBorder="1" applyAlignment="1">
      <alignment vertical="top"/>
    </xf>
    <xf numFmtId="0" fontId="59" fillId="21" borderId="14" xfId="0" applyFont="1" applyFill="1" applyBorder="1" applyAlignment="1">
      <alignment horizontal="center" vertical="top"/>
    </xf>
    <xf numFmtId="0" fontId="59" fillId="21" borderId="14" xfId="0" applyFont="1" applyFill="1" applyBorder="1" applyAlignment="1">
      <alignment vertical="top"/>
    </xf>
    <xf numFmtId="0" fontId="69" fillId="0" borderId="0" xfId="0" applyFont="1" applyAlignment="1">
      <alignment vertical="top"/>
    </xf>
    <xf numFmtId="0" fontId="22" fillId="21" borderId="14" xfId="0" applyFont="1" applyFill="1" applyBorder="1" applyAlignment="1">
      <alignment horizontal="center" vertical="top"/>
    </xf>
    <xf numFmtId="0" fontId="22" fillId="21" borderId="14" xfId="0" applyFont="1" applyFill="1" applyBorder="1" applyAlignment="1">
      <alignment vertical="top"/>
    </xf>
    <xf numFmtId="0" fontId="22" fillId="21" borderId="14" xfId="0" applyFont="1" applyFill="1" applyBorder="1" applyAlignment="1">
      <alignment horizontal="left" vertical="top" wrapText="1"/>
    </xf>
    <xf numFmtId="0" fontId="22" fillId="21" borderId="14" xfId="1" applyFont="1" applyFill="1" applyBorder="1" applyAlignment="1">
      <alignment vertical="top" wrapText="1"/>
    </xf>
    <xf numFmtId="0" fontId="64" fillId="13" borderId="14" xfId="0" applyFont="1" applyFill="1" applyBorder="1" applyAlignment="1">
      <alignment vertical="top" wrapText="1"/>
    </xf>
    <xf numFmtId="0" fontId="7" fillId="6" borderId="14" xfId="0" applyFont="1" applyFill="1" applyBorder="1" applyAlignment="1">
      <alignment vertical="top" wrapText="1"/>
    </xf>
    <xf numFmtId="0" fontId="1" fillId="15" borderId="14" xfId="0" applyFont="1" applyFill="1" applyBorder="1" applyAlignment="1">
      <alignment horizontal="center" vertical="top"/>
    </xf>
    <xf numFmtId="0" fontId="1" fillId="15" borderId="17" xfId="0" applyFont="1" applyFill="1" applyBorder="1" applyAlignment="1">
      <alignment vertical="top"/>
    </xf>
    <xf numFmtId="0" fontId="1" fillId="15" borderId="14" xfId="0" applyFont="1" applyFill="1" applyBorder="1" applyAlignment="1">
      <alignment vertical="top"/>
    </xf>
    <xf numFmtId="0" fontId="65" fillId="13" borderId="14" xfId="0" applyFont="1" applyFill="1" applyBorder="1" applyAlignment="1">
      <alignment horizontal="left" vertical="top" wrapText="1"/>
    </xf>
    <xf numFmtId="0" fontId="65" fillId="13" borderId="14" xfId="0" applyFont="1" applyFill="1" applyBorder="1" applyAlignment="1">
      <alignment vertical="top" wrapText="1"/>
    </xf>
    <xf numFmtId="0" fontId="7" fillId="13" borderId="16" xfId="1" applyFont="1" applyFill="1" applyBorder="1" applyAlignment="1">
      <alignment horizontal="left" vertical="top" wrapText="1"/>
    </xf>
    <xf numFmtId="0" fontId="59" fillId="22" borderId="14" xfId="1" applyFont="1" applyFill="1" applyBorder="1" applyAlignment="1">
      <alignment vertical="top" wrapText="1"/>
    </xf>
    <xf numFmtId="0" fontId="24" fillId="22" borderId="14" xfId="1" applyFont="1" applyFill="1" applyBorder="1" applyAlignment="1">
      <alignment vertical="top" wrapText="1"/>
    </xf>
    <xf numFmtId="0" fontId="7" fillId="22" borderId="14" xfId="0" applyFont="1" applyFill="1" applyBorder="1" applyAlignment="1">
      <alignment vertical="top"/>
    </xf>
    <xf numFmtId="0" fontId="27" fillId="22" borderId="0" xfId="0" applyFont="1" applyFill="1" applyAlignment="1">
      <alignment vertical="top"/>
    </xf>
    <xf numFmtId="0" fontId="22" fillId="13" borderId="14" xfId="1" applyFont="1" applyFill="1" applyBorder="1" applyAlignment="1">
      <alignment vertical="top" wrapText="1"/>
    </xf>
    <xf numFmtId="0" fontId="7" fillId="13" borderId="14" xfId="0" applyFont="1" applyFill="1" applyBorder="1" applyAlignment="1">
      <alignment horizontal="center" vertical="top"/>
    </xf>
    <xf numFmtId="0" fontId="7" fillId="11" borderId="14" xfId="1" applyFont="1" applyFill="1" applyBorder="1" applyAlignment="1">
      <alignment vertical="top" wrapText="1"/>
    </xf>
    <xf numFmtId="0" fontId="22" fillId="11" borderId="14" xfId="1" applyFont="1" applyFill="1" applyBorder="1" applyAlignment="1">
      <alignment vertical="top" wrapText="1"/>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55" fillId="8" borderId="13" xfId="0" applyFont="1" applyFill="1" applyBorder="1" applyAlignment="1">
      <alignment vertical="center" wrapText="1"/>
    </xf>
    <xf numFmtId="0" fontId="55" fillId="8" borderId="9" xfId="0" applyFont="1" applyFill="1" applyBorder="1" applyAlignment="1">
      <alignment vertical="center" wrapText="1"/>
    </xf>
    <xf numFmtId="0" fontId="3" fillId="7" borderId="19" xfId="0" applyFont="1" applyFill="1" applyBorder="1" applyAlignment="1">
      <alignment vertical="center" wrapText="1"/>
    </xf>
    <xf numFmtId="0" fontId="55" fillId="8" borderId="19" xfId="0" applyFont="1" applyFill="1" applyBorder="1" applyAlignment="1">
      <alignment vertical="center" wrapText="1"/>
    </xf>
    <xf numFmtId="0" fontId="3" fillId="6" borderId="18" xfId="0" applyFont="1" applyFill="1" applyBorder="1" applyAlignment="1">
      <alignment vertical="center"/>
    </xf>
    <xf numFmtId="0" fontId="3" fillId="6" borderId="3" xfId="0" applyFont="1" applyFill="1" applyBorder="1" applyAlignment="1">
      <alignment vertical="center"/>
    </xf>
    <xf numFmtId="0" fontId="4" fillId="4" borderId="18" xfId="0" applyFont="1" applyFill="1" applyBorder="1" applyAlignment="1">
      <alignment vertical="center" wrapText="1"/>
    </xf>
    <xf numFmtId="0" fontId="4" fillId="4" borderId="3" xfId="0" applyFont="1" applyFill="1" applyBorder="1" applyAlignment="1">
      <alignment vertical="center"/>
    </xf>
    <xf numFmtId="0" fontId="70" fillId="13" borderId="14" xfId="1" applyFont="1" applyFill="1" applyBorder="1" applyAlignment="1">
      <alignment vertical="top" wrapText="1"/>
    </xf>
    <xf numFmtId="0" fontId="70" fillId="3" borderId="14" xfId="0" applyFont="1" applyFill="1" applyBorder="1" applyAlignment="1">
      <alignment vertical="top" wrapText="1"/>
    </xf>
    <xf numFmtId="0" fontId="72" fillId="13" borderId="14" xfId="1" applyFont="1" applyFill="1" applyBorder="1" applyAlignment="1">
      <alignment vertical="top" wrapText="1"/>
    </xf>
    <xf numFmtId="0" fontId="70" fillId="13" borderId="14" xfId="0" applyFont="1" applyFill="1" applyBorder="1" applyAlignment="1">
      <alignment horizontal="left" vertical="top" wrapText="1"/>
    </xf>
    <xf numFmtId="0" fontId="70" fillId="13" borderId="14" xfId="0" applyFont="1" applyFill="1" applyBorder="1" applyAlignment="1">
      <alignment vertical="top" wrapText="1"/>
    </xf>
    <xf numFmtId="0" fontId="70" fillId="13" borderId="14" xfId="1" applyFont="1" applyFill="1" applyBorder="1" applyAlignment="1">
      <alignment horizontal="left" vertical="top" wrapText="1"/>
    </xf>
    <xf numFmtId="0" fontId="70" fillId="13" borderId="16" xfId="1" applyFont="1" applyFill="1" applyBorder="1" applyAlignment="1">
      <alignment vertical="top" wrapText="1"/>
    </xf>
    <xf numFmtId="0" fontId="70" fillId="13" borderId="14" xfId="1" applyFont="1" applyFill="1" applyBorder="1" applyAlignment="1">
      <alignment vertical="top"/>
    </xf>
    <xf numFmtId="0" fontId="70" fillId="13" borderId="0" xfId="1" applyFont="1" applyFill="1" applyBorder="1" applyAlignment="1">
      <alignment horizontal="left" vertical="top" wrapText="1"/>
    </xf>
    <xf numFmtId="0" fontId="70" fillId="13" borderId="17" xfId="1" applyFont="1" applyFill="1" applyBorder="1" applyAlignment="1">
      <alignment vertical="top" wrapText="1"/>
    </xf>
    <xf numFmtId="0" fontId="70" fillId="0" borderId="14" xfId="0" applyFont="1" applyBorder="1" applyAlignment="1">
      <alignment horizontal="center" vertical="top"/>
    </xf>
    <xf numFmtId="0" fontId="70" fillId="0" borderId="14" xfId="0" applyFont="1" applyBorder="1" applyAlignment="1">
      <alignment vertical="top"/>
    </xf>
    <xf numFmtId="0" fontId="70" fillId="13" borderId="14" xfId="2" applyFont="1" applyFill="1" applyBorder="1" applyAlignment="1">
      <alignment vertical="top"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colors>
    <mruColors>
      <color rgb="FFD9D9D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topLeftCell="A13" zoomScaleNormal="100" workbookViewId="0">
      <selection activeCell="B20" sqref="B20"/>
    </sheetView>
  </sheetViews>
  <sheetFormatPr defaultRowHeight="14.4"/>
  <cols>
    <col min="1" max="1" width="5.5546875" customWidth="1"/>
    <col min="2" max="2" width="32.44140625" customWidth="1"/>
    <col min="3" max="3" width="48.5546875" style="113" customWidth="1"/>
  </cols>
  <sheetData>
    <row r="1" spans="1:6" ht="15" thickBot="1">
      <c r="A1" s="173"/>
      <c r="B1" s="174"/>
      <c r="C1" s="175" t="s">
        <v>0</v>
      </c>
    </row>
    <row r="2" spans="1:6" ht="15" thickBot="1">
      <c r="A2" s="1"/>
      <c r="B2" s="2" t="s">
        <v>1</v>
      </c>
      <c r="C2" s="96"/>
    </row>
    <row r="3" spans="1:6" ht="15" thickBot="1">
      <c r="A3" s="3" t="s">
        <v>2</v>
      </c>
      <c r="B3" s="4" t="s">
        <v>3</v>
      </c>
      <c r="C3" s="96"/>
      <c r="F3" s="152"/>
    </row>
    <row r="4" spans="1:6" ht="15" thickBot="1">
      <c r="A4" s="3" t="s">
        <v>4</v>
      </c>
      <c r="B4" s="4" t="s">
        <v>5</v>
      </c>
      <c r="C4" s="96"/>
      <c r="F4" s="152"/>
    </row>
    <row r="5" spans="1:6" ht="15" thickBot="1">
      <c r="A5" s="3" t="s">
        <v>6</v>
      </c>
      <c r="B5" s="4" t="s">
        <v>7</v>
      </c>
      <c r="C5" s="96"/>
      <c r="F5" s="153"/>
    </row>
    <row r="6" spans="1:6" ht="15" thickBot="1">
      <c r="A6" s="3" t="s">
        <v>8</v>
      </c>
      <c r="B6" s="167" t="s">
        <v>9</v>
      </c>
      <c r="C6" s="96"/>
      <c r="F6" s="153"/>
    </row>
    <row r="7" spans="1:6" ht="15" thickBot="1">
      <c r="A7" s="3" t="s">
        <v>10</v>
      </c>
      <c r="B7" s="4" t="s">
        <v>1473</v>
      </c>
      <c r="C7" s="96"/>
    </row>
    <row r="8" spans="1:6" ht="15" thickBot="1">
      <c r="A8" s="3" t="s">
        <v>11</v>
      </c>
      <c r="B8" s="4" t="s">
        <v>13</v>
      </c>
      <c r="C8" s="154"/>
    </row>
    <row r="9" spans="1:6" ht="15" thickBot="1">
      <c r="A9" s="3" t="s">
        <v>12</v>
      </c>
      <c r="B9" s="4" t="s">
        <v>15</v>
      </c>
      <c r="C9" s="154"/>
    </row>
    <row r="10" spans="1:6" ht="15" thickBot="1">
      <c r="A10" s="3" t="s">
        <v>14</v>
      </c>
      <c r="B10" s="4" t="s">
        <v>17</v>
      </c>
      <c r="C10" s="96"/>
    </row>
    <row r="11" spans="1:6" ht="15" thickBot="1">
      <c r="A11" s="3" t="s">
        <v>16</v>
      </c>
      <c r="B11" s="4" t="s">
        <v>19</v>
      </c>
      <c r="C11" s="119"/>
    </row>
    <row r="12" spans="1:6" ht="15" thickBot="1">
      <c r="A12" s="3" t="s">
        <v>18</v>
      </c>
      <c r="B12" s="4" t="s">
        <v>21</v>
      </c>
      <c r="C12" s="96"/>
    </row>
    <row r="13" spans="1:6" ht="15" thickBot="1">
      <c r="A13" s="3" t="s">
        <v>20</v>
      </c>
      <c r="B13" s="4" t="s">
        <v>23</v>
      </c>
      <c r="C13" s="96"/>
    </row>
    <row r="14" spans="1:6" ht="15" thickBot="1">
      <c r="A14" s="3" t="s">
        <v>22</v>
      </c>
      <c r="B14" s="5" t="s">
        <v>1472</v>
      </c>
      <c r="C14" s="96"/>
    </row>
    <row r="15" spans="1:6" ht="15" thickBot="1">
      <c r="A15" s="3" t="s">
        <v>24</v>
      </c>
      <c r="B15" s="5" t="s">
        <v>1471</v>
      </c>
      <c r="C15" s="96"/>
    </row>
    <row r="16" spans="1:6" ht="15" thickBot="1">
      <c r="A16" s="3" t="s">
        <v>25</v>
      </c>
      <c r="B16" s="4" t="s">
        <v>27</v>
      </c>
      <c r="C16" s="96"/>
    </row>
    <row r="17" spans="1:3" ht="31.5" customHeight="1" thickBot="1">
      <c r="A17" s="3" t="s">
        <v>26</v>
      </c>
      <c r="B17" s="5" t="s">
        <v>1474</v>
      </c>
      <c r="C17" s="96"/>
    </row>
    <row r="18" spans="1:3" ht="15" thickBot="1">
      <c r="A18" s="3" t="s">
        <v>28</v>
      </c>
      <c r="B18" s="4" t="s">
        <v>30</v>
      </c>
      <c r="C18" s="96"/>
    </row>
    <row r="19" spans="1:3" ht="15" thickBot="1">
      <c r="A19" s="3" t="s">
        <v>29</v>
      </c>
      <c r="B19" s="4" t="s">
        <v>32</v>
      </c>
      <c r="C19" s="96"/>
    </row>
    <row r="20" spans="1:3" ht="15" thickBot="1">
      <c r="A20" s="3" t="s">
        <v>31</v>
      </c>
      <c r="B20" s="4" t="s">
        <v>34</v>
      </c>
      <c r="C20" s="96"/>
    </row>
    <row r="21" spans="1:3" ht="15" thickBot="1">
      <c r="A21" s="3" t="s">
        <v>33</v>
      </c>
      <c r="B21" s="4" t="s">
        <v>51</v>
      </c>
      <c r="C21" s="96"/>
    </row>
    <row r="22" spans="1:3" ht="15" thickBot="1">
      <c r="A22" s="93" t="s">
        <v>35</v>
      </c>
      <c r="B22" s="94" t="s">
        <v>275</v>
      </c>
      <c r="C22" s="96"/>
    </row>
    <row r="23" spans="1:3" ht="15" thickBot="1">
      <c r="A23" s="176"/>
      <c r="B23" s="177" t="s">
        <v>36</v>
      </c>
      <c r="C23" s="178" t="s">
        <v>37</v>
      </c>
    </row>
    <row r="24" spans="1:3" ht="15" thickBot="1">
      <c r="A24" s="3" t="s">
        <v>38</v>
      </c>
      <c r="B24" s="4" t="s">
        <v>39</v>
      </c>
      <c r="C24" s="96"/>
    </row>
    <row r="25" spans="1:3" ht="15" thickBot="1">
      <c r="A25" s="3" t="s">
        <v>40</v>
      </c>
      <c r="B25" s="4" t="s">
        <v>323</v>
      </c>
      <c r="C25" s="96"/>
    </row>
    <row r="26" spans="1:3" ht="15" thickBot="1">
      <c r="A26" s="3" t="s">
        <v>41</v>
      </c>
      <c r="B26" s="4" t="s">
        <v>324</v>
      </c>
      <c r="C26" s="96"/>
    </row>
    <row r="27" spans="1:3" ht="15" thickBot="1">
      <c r="A27" s="3" t="s">
        <v>42</v>
      </c>
      <c r="B27" s="4" t="s">
        <v>258</v>
      </c>
      <c r="C27" s="120"/>
    </row>
    <row r="28" spans="1:3" ht="15" thickBot="1">
      <c r="A28" s="3" t="s">
        <v>43</v>
      </c>
      <c r="B28" s="4" t="s">
        <v>255</v>
      </c>
      <c r="C28" s="96"/>
    </row>
    <row r="29" spans="1:3" ht="15" thickBot="1">
      <c r="A29" s="3" t="s">
        <v>44</v>
      </c>
      <c r="B29" s="4" t="s">
        <v>325</v>
      </c>
      <c r="C29" s="120"/>
    </row>
    <row r="30" spans="1:3" ht="15" thickBot="1">
      <c r="A30" s="3" t="s">
        <v>45</v>
      </c>
      <c r="B30" s="4" t="s">
        <v>326</v>
      </c>
      <c r="C30" s="120"/>
    </row>
    <row r="31" spans="1:3" ht="15" thickBot="1">
      <c r="A31" s="3" t="s">
        <v>46</v>
      </c>
      <c r="B31" s="4" t="s">
        <v>256</v>
      </c>
      <c r="C31" s="96"/>
    </row>
    <row r="32" spans="1:3" ht="15" thickBot="1">
      <c r="A32" s="3" t="s">
        <v>48</v>
      </c>
      <c r="B32" s="4" t="s">
        <v>257</v>
      </c>
      <c r="C32" s="154"/>
    </row>
    <row r="33" spans="1:3" ht="15" thickBot="1">
      <c r="A33" s="3" t="s">
        <v>49</v>
      </c>
      <c r="B33" s="4" t="s">
        <v>47</v>
      </c>
      <c r="C33" s="96"/>
    </row>
    <row r="34" spans="1:3" ht="15" thickBot="1">
      <c r="A34" s="3" t="s">
        <v>50</v>
      </c>
      <c r="B34" s="4" t="s">
        <v>361</v>
      </c>
      <c r="C34" s="96"/>
    </row>
    <row r="35" spans="1:3" ht="15" thickBot="1">
      <c r="A35" s="3" t="s">
        <v>327</v>
      </c>
      <c r="B35" s="4" t="s">
        <v>362</v>
      </c>
      <c r="C35" s="96"/>
    </row>
    <row r="36" spans="1:3" ht="21" thickBot="1">
      <c r="A36" s="3" t="s">
        <v>363</v>
      </c>
      <c r="B36" s="5" t="s">
        <v>254</v>
      </c>
      <c r="C36" s="95"/>
    </row>
  </sheetData>
  <customSheetViews>
    <customSheetView guid="{507F482F-13C0-4805-AED4-AEDBC347912B}">
      <selection activeCell="A23" sqref="A23:C23"/>
      <pageMargins left="0.7" right="0.7" top="0.75" bottom="0.75" header="0.3" footer="0.3"/>
      <pageSetup paperSize="9" orientation="portrait" r:id="rId1"/>
      <headerFooter>
        <oddHeader>&amp;CA.Virksomhedsdata</oddHeader>
        <oddFooter>Side &amp;P af &amp;N</oddFooter>
      </headerFooter>
    </customSheetView>
    <customSheetView guid="{A1D9BC16-97D5-4B07-B3B4-7722A1CAE2B0}" topLeftCell="A16">
      <selection activeCell="A23" sqref="A23:C23"/>
      <pageMargins left="0.7" right="0.7" top="0.75" bottom="0.75" header="0.3" footer="0.3"/>
      <pageSetup paperSize="9" orientation="portrait" r:id="rId2"/>
      <headerFooter>
        <oddHeader>&amp;CA.Virksomhedsdata</oddHeader>
        <oddFooter>Side &amp;P af &amp;N</oddFooter>
      </headerFooter>
    </customSheetView>
    <customSheetView guid="{BD3BB644-FD58-43C6-8156-1BD0BBDEEE88}">
      <selection activeCell="A23" sqref="A23:C23"/>
      <pageMargins left="0.7" right="0.7" top="0.75" bottom="0.75" header="0.3" footer="0.3"/>
      <pageSetup paperSize="9" orientation="portrait" r:id="rId3"/>
      <headerFooter>
        <oddHeader>&amp;CA.Virksomhedsdata</oddHeader>
        <oddFooter>Side &amp;P af &amp;N</oddFooter>
      </headerFooter>
    </customSheetView>
  </customSheetViews>
  <pageMargins left="0.7" right="0.7" top="0.75" bottom="0.75" header="0.3" footer="0.3"/>
  <pageSetup paperSize="9" orientation="portrait" r:id="rId4"/>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4276-913A-48BA-8E85-CA761E3972D5}">
  <sheetPr>
    <tabColor rgb="FF0070C0"/>
  </sheetPr>
  <dimension ref="A1:E170"/>
  <sheetViews>
    <sheetView topLeftCell="A46" workbookViewId="0">
      <selection activeCell="A70" sqref="A70:A72"/>
    </sheetView>
  </sheetViews>
  <sheetFormatPr defaultColWidth="9.33203125" defaultRowHeight="10.199999999999999"/>
  <cols>
    <col min="1" max="1" width="13.33203125" style="6" customWidth="1"/>
    <col min="2" max="2" width="17.33203125" style="6" customWidth="1"/>
    <col min="3" max="3" width="20.33203125" style="6" customWidth="1"/>
    <col min="4" max="4" width="16.6640625" style="6" customWidth="1"/>
    <col min="5" max="5" width="19.33203125" style="6" customWidth="1"/>
    <col min="6" max="16384" width="9.33203125" style="6"/>
  </cols>
  <sheetData>
    <row r="1" spans="1:4" ht="10.8" thickBot="1">
      <c r="A1" s="268" t="s">
        <v>90</v>
      </c>
      <c r="B1" s="122" t="s">
        <v>91</v>
      </c>
      <c r="C1" s="269" t="s">
        <v>92</v>
      </c>
      <c r="D1" s="122" t="s">
        <v>91</v>
      </c>
    </row>
    <row r="2" spans="1:4">
      <c r="A2" s="13"/>
    </row>
    <row r="3" spans="1:4" ht="10.8" thickBot="1">
      <c r="A3" s="13" t="s">
        <v>93</v>
      </c>
    </row>
    <row r="4" spans="1:4" ht="10.8" thickBot="1">
      <c r="A4" s="270"/>
      <c r="B4" s="271" t="s">
        <v>94</v>
      </c>
      <c r="C4" s="271" t="s">
        <v>95</v>
      </c>
      <c r="D4" s="271" t="s">
        <v>96</v>
      </c>
    </row>
    <row r="5" spans="1:4" ht="10.8" thickBot="1">
      <c r="A5" s="124">
        <v>0</v>
      </c>
      <c r="B5" s="125" t="s">
        <v>97</v>
      </c>
      <c r="C5" s="125" t="s">
        <v>98</v>
      </c>
      <c r="D5" s="125" t="s">
        <v>99</v>
      </c>
    </row>
    <row r="6" spans="1:4" ht="10.8" thickBot="1">
      <c r="A6" s="126">
        <v>1</v>
      </c>
      <c r="B6" s="165" t="s">
        <v>91</v>
      </c>
      <c r="C6" s="128" t="s">
        <v>91</v>
      </c>
      <c r="D6" s="128" t="s">
        <v>91</v>
      </c>
    </row>
    <row r="7" spans="1:4" ht="10.8" thickBot="1">
      <c r="A7" s="126">
        <v>2</v>
      </c>
      <c r="B7" s="127" t="s">
        <v>91</v>
      </c>
      <c r="C7" s="128" t="s">
        <v>91</v>
      </c>
      <c r="D7" s="128" t="s">
        <v>91</v>
      </c>
    </row>
    <row r="8" spans="1:4" ht="10.8" thickBot="1">
      <c r="A8" s="126">
        <v>3</v>
      </c>
      <c r="B8" s="127" t="s">
        <v>91</v>
      </c>
      <c r="C8" s="128" t="s">
        <v>91</v>
      </c>
      <c r="D8" s="128" t="s">
        <v>91</v>
      </c>
    </row>
    <row r="9" spans="1:4" ht="10.8" thickBot="1">
      <c r="A9" s="126">
        <v>4</v>
      </c>
      <c r="B9" s="127" t="s">
        <v>91</v>
      </c>
      <c r="C9" s="128" t="s">
        <v>91</v>
      </c>
      <c r="D9" s="128" t="s">
        <v>91</v>
      </c>
    </row>
    <row r="10" spans="1:4" ht="10.8" thickBot="1">
      <c r="A10" s="126">
        <v>5</v>
      </c>
      <c r="B10" s="128" t="s">
        <v>91</v>
      </c>
      <c r="C10" s="128" t="s">
        <v>91</v>
      </c>
      <c r="D10" s="128" t="s">
        <v>91</v>
      </c>
    </row>
    <row r="11" spans="1:4" ht="10.8" thickBot="1">
      <c r="A11" s="126">
        <v>6</v>
      </c>
      <c r="B11" s="128" t="s">
        <v>91</v>
      </c>
      <c r="C11" s="128" t="s">
        <v>91</v>
      </c>
      <c r="D11" s="128" t="s">
        <v>91</v>
      </c>
    </row>
    <row r="12" spans="1:4" ht="10.8" thickBot="1">
      <c r="A12" s="126">
        <v>7</v>
      </c>
      <c r="B12" s="128" t="s">
        <v>91</v>
      </c>
      <c r="C12" s="128" t="s">
        <v>91</v>
      </c>
      <c r="D12" s="128" t="s">
        <v>91</v>
      </c>
    </row>
    <row r="13" spans="1:4" ht="10.8" thickBot="1">
      <c r="A13" s="126">
        <v>8</v>
      </c>
      <c r="B13" s="128" t="s">
        <v>91</v>
      </c>
      <c r="C13" s="128" t="s">
        <v>91</v>
      </c>
      <c r="D13" s="128" t="s">
        <v>91</v>
      </c>
    </row>
    <row r="14" spans="1:4" ht="10.8" thickBot="1">
      <c r="A14" s="126">
        <v>9</v>
      </c>
      <c r="B14" s="128" t="s">
        <v>91</v>
      </c>
      <c r="C14" s="128" t="s">
        <v>91</v>
      </c>
      <c r="D14" s="128" t="s">
        <v>91</v>
      </c>
    </row>
    <row r="15" spans="1:4" ht="10.8" thickBot="1">
      <c r="A15" s="126">
        <v>10</v>
      </c>
      <c r="B15" s="128" t="s">
        <v>91</v>
      </c>
      <c r="C15" s="128" t="s">
        <v>91</v>
      </c>
      <c r="D15" s="128" t="s">
        <v>91</v>
      </c>
    </row>
    <row r="16" spans="1:4" ht="10.8" thickBot="1">
      <c r="A16" s="126">
        <v>11</v>
      </c>
      <c r="B16" s="128" t="s">
        <v>91</v>
      </c>
      <c r="C16" s="128" t="s">
        <v>91</v>
      </c>
      <c r="D16" s="128" t="s">
        <v>91</v>
      </c>
    </row>
    <row r="17" spans="1:4" ht="10.8" thickBot="1">
      <c r="A17" s="126">
        <v>12</v>
      </c>
      <c r="B17" s="128" t="s">
        <v>91</v>
      </c>
      <c r="C17" s="128" t="s">
        <v>91</v>
      </c>
      <c r="D17" s="128" t="s">
        <v>91</v>
      </c>
    </row>
    <row r="18" spans="1:4" ht="10.8" thickBot="1">
      <c r="A18" s="126">
        <v>13</v>
      </c>
      <c r="B18" s="128" t="s">
        <v>91</v>
      </c>
      <c r="C18" s="128" t="s">
        <v>91</v>
      </c>
      <c r="D18" s="128" t="s">
        <v>91</v>
      </c>
    </row>
    <row r="19" spans="1:4" ht="10.8" thickBot="1">
      <c r="A19" s="126">
        <v>14</v>
      </c>
      <c r="B19" s="128" t="s">
        <v>91</v>
      </c>
      <c r="C19" s="128" t="s">
        <v>91</v>
      </c>
      <c r="D19" s="128" t="s">
        <v>91</v>
      </c>
    </row>
    <row r="20" spans="1:4" ht="10.8" thickBot="1">
      <c r="A20" s="126">
        <v>15</v>
      </c>
      <c r="B20" s="128" t="s">
        <v>91</v>
      </c>
      <c r="C20" s="128" t="s">
        <v>91</v>
      </c>
      <c r="D20" s="128" t="s">
        <v>91</v>
      </c>
    </row>
    <row r="22" spans="1:4" ht="10.8" thickBot="1">
      <c r="A22" s="13" t="s">
        <v>100</v>
      </c>
    </row>
    <row r="23" spans="1:4" ht="10.8" thickBot="1">
      <c r="A23" s="270"/>
      <c r="B23" s="271" t="s">
        <v>94</v>
      </c>
      <c r="C23" s="271" t="s">
        <v>95</v>
      </c>
      <c r="D23" s="271" t="s">
        <v>96</v>
      </c>
    </row>
    <row r="24" spans="1:4" ht="10.8" thickBot="1">
      <c r="A24" s="129">
        <v>0</v>
      </c>
      <c r="B24" s="130" t="s">
        <v>101</v>
      </c>
      <c r="C24" s="130" t="s">
        <v>102</v>
      </c>
      <c r="D24" s="130" t="s">
        <v>103</v>
      </c>
    </row>
    <row r="25" spans="1:4" ht="10.8" thickBot="1">
      <c r="A25" s="126">
        <v>1</v>
      </c>
      <c r="B25" s="127" t="s">
        <v>91</v>
      </c>
      <c r="C25" s="128" t="s">
        <v>91</v>
      </c>
      <c r="D25" s="128" t="s">
        <v>91</v>
      </c>
    </row>
    <row r="26" spans="1:4" ht="10.8" thickBot="1">
      <c r="A26" s="126">
        <v>2</v>
      </c>
      <c r="B26" s="127" t="s">
        <v>91</v>
      </c>
      <c r="C26" s="128" t="s">
        <v>91</v>
      </c>
      <c r="D26" s="128" t="s">
        <v>91</v>
      </c>
    </row>
    <row r="27" spans="1:4" ht="10.8" thickBot="1">
      <c r="A27" s="126">
        <v>3</v>
      </c>
      <c r="B27" s="127" t="s">
        <v>91</v>
      </c>
      <c r="C27" s="128" t="s">
        <v>91</v>
      </c>
      <c r="D27" s="128" t="s">
        <v>91</v>
      </c>
    </row>
    <row r="28" spans="1:4" ht="10.8" thickBot="1">
      <c r="A28" s="126">
        <v>4</v>
      </c>
      <c r="B28" s="127" t="s">
        <v>91</v>
      </c>
      <c r="C28" s="128" t="s">
        <v>91</v>
      </c>
      <c r="D28" s="128" t="s">
        <v>91</v>
      </c>
    </row>
    <row r="29" spans="1:4" ht="10.8" thickBot="1">
      <c r="A29" s="126">
        <v>5</v>
      </c>
      <c r="B29" s="128" t="s">
        <v>91</v>
      </c>
      <c r="C29" s="128" t="s">
        <v>91</v>
      </c>
      <c r="D29" s="128" t="s">
        <v>91</v>
      </c>
    </row>
    <row r="30" spans="1:4" ht="10.8" thickBot="1">
      <c r="A30" s="126">
        <v>6</v>
      </c>
      <c r="B30" s="128" t="s">
        <v>91</v>
      </c>
      <c r="C30" s="128" t="s">
        <v>91</v>
      </c>
      <c r="D30" s="128" t="s">
        <v>91</v>
      </c>
    </row>
    <row r="31" spans="1:4" ht="10.8" thickBot="1">
      <c r="A31" s="126">
        <v>7</v>
      </c>
      <c r="B31" s="128" t="s">
        <v>91</v>
      </c>
      <c r="C31" s="128" t="s">
        <v>91</v>
      </c>
      <c r="D31" s="128" t="s">
        <v>91</v>
      </c>
    </row>
    <row r="32" spans="1:4" ht="10.8" thickBot="1">
      <c r="A32" s="126">
        <v>8</v>
      </c>
      <c r="B32" s="128" t="s">
        <v>91</v>
      </c>
      <c r="C32" s="128" t="s">
        <v>91</v>
      </c>
      <c r="D32" s="128" t="s">
        <v>91</v>
      </c>
    </row>
    <row r="33" spans="1:4" ht="10.8" thickBot="1">
      <c r="A33" s="126">
        <v>9</v>
      </c>
      <c r="B33" s="128" t="s">
        <v>91</v>
      </c>
      <c r="C33" s="128" t="s">
        <v>91</v>
      </c>
      <c r="D33" s="128" t="s">
        <v>91</v>
      </c>
    </row>
    <row r="34" spans="1:4" ht="10.8" thickBot="1">
      <c r="A34" s="126">
        <v>10</v>
      </c>
      <c r="B34" s="128" t="s">
        <v>91</v>
      </c>
      <c r="C34" s="128" t="s">
        <v>91</v>
      </c>
      <c r="D34" s="128" t="s">
        <v>91</v>
      </c>
    </row>
    <row r="35" spans="1:4" ht="10.8" thickBot="1">
      <c r="A35" s="126">
        <v>11</v>
      </c>
      <c r="B35" s="128" t="s">
        <v>91</v>
      </c>
      <c r="C35" s="128" t="s">
        <v>91</v>
      </c>
      <c r="D35" s="128" t="s">
        <v>91</v>
      </c>
    </row>
    <row r="36" spans="1:4" ht="10.8" thickBot="1">
      <c r="A36" s="126">
        <v>12</v>
      </c>
      <c r="B36" s="128" t="s">
        <v>91</v>
      </c>
      <c r="C36" s="128" t="s">
        <v>91</v>
      </c>
      <c r="D36" s="128" t="s">
        <v>91</v>
      </c>
    </row>
    <row r="37" spans="1:4" ht="10.8" thickBot="1">
      <c r="A37" s="126">
        <v>13</v>
      </c>
      <c r="B37" s="128" t="s">
        <v>91</v>
      </c>
      <c r="C37" s="128" t="s">
        <v>91</v>
      </c>
      <c r="D37" s="128" t="s">
        <v>91</v>
      </c>
    </row>
    <row r="38" spans="1:4" ht="10.8" thickBot="1">
      <c r="A38" s="126">
        <v>14</v>
      </c>
      <c r="B38" s="128" t="s">
        <v>91</v>
      </c>
      <c r="C38" s="128" t="s">
        <v>91</v>
      </c>
      <c r="D38" s="128" t="s">
        <v>91</v>
      </c>
    </row>
    <row r="39" spans="1:4" ht="10.8" thickBot="1">
      <c r="A39" s="126">
        <v>15</v>
      </c>
      <c r="B39" s="128" t="s">
        <v>91</v>
      </c>
      <c r="C39" s="128" t="s">
        <v>91</v>
      </c>
      <c r="D39" s="128" t="s">
        <v>91</v>
      </c>
    </row>
    <row r="40" spans="1:4" ht="10.8" thickBot="1">
      <c r="A40" s="126">
        <v>16</v>
      </c>
      <c r="B40" s="128" t="s">
        <v>91</v>
      </c>
      <c r="C40" s="128" t="s">
        <v>91</v>
      </c>
      <c r="D40" s="128" t="s">
        <v>91</v>
      </c>
    </row>
    <row r="41" spans="1:4" ht="10.8" thickBot="1">
      <c r="A41" s="126">
        <v>17</v>
      </c>
      <c r="B41" s="128" t="s">
        <v>91</v>
      </c>
      <c r="C41" s="128" t="s">
        <v>91</v>
      </c>
      <c r="D41" s="128" t="s">
        <v>91</v>
      </c>
    </row>
    <row r="42" spans="1:4" ht="10.8" thickBot="1">
      <c r="A42" s="126">
        <v>18</v>
      </c>
      <c r="B42" s="128" t="s">
        <v>91</v>
      </c>
      <c r="C42" s="128" t="s">
        <v>91</v>
      </c>
      <c r="D42" s="128" t="s">
        <v>91</v>
      </c>
    </row>
    <row r="43" spans="1:4" ht="10.8" thickBot="1">
      <c r="A43" s="126">
        <v>19</v>
      </c>
      <c r="B43" s="128" t="s">
        <v>91</v>
      </c>
      <c r="C43" s="128" t="s">
        <v>91</v>
      </c>
      <c r="D43" s="128" t="s">
        <v>91</v>
      </c>
    </row>
    <row r="44" spans="1:4" ht="10.8" thickBot="1">
      <c r="A44" s="126">
        <v>20</v>
      </c>
      <c r="B44" s="128" t="s">
        <v>91</v>
      </c>
      <c r="C44" s="128" t="s">
        <v>91</v>
      </c>
      <c r="D44" s="128" t="s">
        <v>91</v>
      </c>
    </row>
    <row r="45" spans="1:4">
      <c r="A45" s="13"/>
    </row>
    <row r="47" spans="1:4">
      <c r="A47" s="13" t="s">
        <v>104</v>
      </c>
    </row>
    <row r="48" spans="1:4" ht="10.8" thickBot="1"/>
    <row r="49" spans="1:5" ht="10.8" thickBot="1">
      <c r="A49" s="270"/>
      <c r="B49" s="271" t="s">
        <v>105</v>
      </c>
      <c r="C49" s="271" t="s">
        <v>106</v>
      </c>
      <c r="D49" s="271" t="s">
        <v>107</v>
      </c>
      <c r="E49" s="271" t="s">
        <v>108</v>
      </c>
    </row>
    <row r="50" spans="1:5" ht="51.6" thickBot="1">
      <c r="A50" s="131">
        <v>0</v>
      </c>
      <c r="B50" s="132">
        <v>44839</v>
      </c>
      <c r="C50" s="133" t="s">
        <v>109</v>
      </c>
      <c r="D50" s="133" t="s">
        <v>110</v>
      </c>
      <c r="E50" s="133" t="s">
        <v>111</v>
      </c>
    </row>
    <row r="51" spans="1:5" ht="10.8" thickBot="1">
      <c r="A51" s="126">
        <v>1</v>
      </c>
      <c r="B51" s="127" t="s">
        <v>91</v>
      </c>
      <c r="C51" s="128" t="s">
        <v>91</v>
      </c>
      <c r="D51" s="128" t="s">
        <v>91</v>
      </c>
      <c r="E51" s="128" t="s">
        <v>91</v>
      </c>
    </row>
    <row r="52" spans="1:5" ht="10.8" thickBot="1">
      <c r="A52" s="126">
        <v>2</v>
      </c>
      <c r="B52" s="127" t="s">
        <v>91</v>
      </c>
      <c r="C52" s="128" t="s">
        <v>91</v>
      </c>
      <c r="D52" s="128" t="s">
        <v>91</v>
      </c>
      <c r="E52" s="128" t="s">
        <v>91</v>
      </c>
    </row>
    <row r="53" spans="1:5" ht="10.8" thickBot="1">
      <c r="A53" s="126">
        <v>3</v>
      </c>
      <c r="B53" s="127" t="s">
        <v>91</v>
      </c>
      <c r="C53" s="128" t="s">
        <v>91</v>
      </c>
      <c r="D53" s="128" t="s">
        <v>91</v>
      </c>
      <c r="E53" s="128" t="s">
        <v>91</v>
      </c>
    </row>
    <row r="54" spans="1:5" ht="10.8" thickBot="1">
      <c r="A54" s="126">
        <v>4</v>
      </c>
      <c r="B54" s="127" t="s">
        <v>91</v>
      </c>
      <c r="C54" s="128" t="s">
        <v>91</v>
      </c>
      <c r="D54" s="128" t="s">
        <v>91</v>
      </c>
      <c r="E54" s="128" t="s">
        <v>91</v>
      </c>
    </row>
    <row r="55" spans="1:5" ht="10.8" thickBot="1">
      <c r="A55" s="126">
        <v>5</v>
      </c>
      <c r="B55" s="128" t="s">
        <v>91</v>
      </c>
      <c r="C55" s="128" t="s">
        <v>91</v>
      </c>
      <c r="D55" s="128" t="s">
        <v>91</v>
      </c>
      <c r="E55" s="128" t="s">
        <v>91</v>
      </c>
    </row>
    <row r="56" spans="1:5" ht="10.8" thickBot="1">
      <c r="A56" s="126">
        <v>6</v>
      </c>
      <c r="B56" s="128" t="s">
        <v>91</v>
      </c>
      <c r="C56" s="128" t="s">
        <v>91</v>
      </c>
      <c r="D56" s="128" t="s">
        <v>91</v>
      </c>
      <c r="E56" s="128" t="s">
        <v>91</v>
      </c>
    </row>
    <row r="57" spans="1:5" ht="10.8" thickBot="1">
      <c r="A57" s="126">
        <v>7</v>
      </c>
      <c r="B57" s="128" t="s">
        <v>91</v>
      </c>
      <c r="C57" s="128" t="s">
        <v>91</v>
      </c>
      <c r="D57" s="128" t="s">
        <v>91</v>
      </c>
      <c r="E57" s="128" t="s">
        <v>91</v>
      </c>
    </row>
    <row r="58" spans="1:5" ht="10.8" thickBot="1">
      <c r="A58" s="126">
        <v>8</v>
      </c>
      <c r="B58" s="128" t="s">
        <v>91</v>
      </c>
      <c r="C58" s="128" t="s">
        <v>91</v>
      </c>
      <c r="D58" s="128" t="s">
        <v>91</v>
      </c>
      <c r="E58" s="128" t="s">
        <v>91</v>
      </c>
    </row>
    <row r="59" spans="1:5" ht="10.8" thickBot="1">
      <c r="A59" s="126">
        <v>9</v>
      </c>
      <c r="B59" s="128" t="s">
        <v>91</v>
      </c>
      <c r="C59" s="128" t="s">
        <v>91</v>
      </c>
      <c r="D59" s="128" t="s">
        <v>91</v>
      </c>
      <c r="E59" s="128" t="s">
        <v>91</v>
      </c>
    </row>
    <row r="60" spans="1:5" ht="10.8" thickBot="1">
      <c r="A60" s="126">
        <v>10</v>
      </c>
      <c r="B60" s="128" t="s">
        <v>91</v>
      </c>
      <c r="C60" s="128" t="s">
        <v>91</v>
      </c>
      <c r="D60" s="128" t="s">
        <v>91</v>
      </c>
      <c r="E60" s="128" t="s">
        <v>91</v>
      </c>
    </row>
    <row r="61" spans="1:5" ht="10.8" thickBot="1">
      <c r="A61" s="126">
        <v>11</v>
      </c>
      <c r="B61" s="128" t="s">
        <v>91</v>
      </c>
      <c r="C61" s="128" t="s">
        <v>91</v>
      </c>
      <c r="D61" s="128" t="s">
        <v>91</v>
      </c>
      <c r="E61" s="128" t="s">
        <v>91</v>
      </c>
    </row>
    <row r="62" spans="1:5" ht="10.8" thickBot="1">
      <c r="A62" s="126">
        <v>12</v>
      </c>
      <c r="B62" s="128" t="s">
        <v>91</v>
      </c>
      <c r="C62" s="128" t="s">
        <v>91</v>
      </c>
      <c r="D62" s="128" t="s">
        <v>91</v>
      </c>
      <c r="E62" s="128" t="s">
        <v>91</v>
      </c>
    </row>
    <row r="63" spans="1:5" ht="10.8" thickBot="1">
      <c r="A63" s="126">
        <v>13</v>
      </c>
      <c r="B63" s="128" t="s">
        <v>91</v>
      </c>
      <c r="C63" s="128" t="s">
        <v>91</v>
      </c>
      <c r="D63" s="128" t="s">
        <v>91</v>
      </c>
      <c r="E63" s="128" t="s">
        <v>91</v>
      </c>
    </row>
    <row r="64" spans="1:5" ht="10.8" thickBot="1">
      <c r="A64" s="126">
        <v>14</v>
      </c>
      <c r="B64" s="128" t="s">
        <v>91</v>
      </c>
      <c r="C64" s="128" t="s">
        <v>91</v>
      </c>
      <c r="D64" s="128" t="s">
        <v>91</v>
      </c>
      <c r="E64" s="128" t="s">
        <v>91</v>
      </c>
    </row>
    <row r="65" spans="1:5" ht="10.8" thickBot="1">
      <c r="A65" s="126">
        <v>15</v>
      </c>
      <c r="B65" s="128" t="s">
        <v>91</v>
      </c>
      <c r="C65" s="128" t="s">
        <v>91</v>
      </c>
      <c r="D65" s="128" t="s">
        <v>91</v>
      </c>
      <c r="E65" s="128" t="s">
        <v>91</v>
      </c>
    </row>
    <row r="66" spans="1:5">
      <c r="A66" s="13"/>
    </row>
    <row r="67" spans="1:5">
      <c r="A67" s="13" t="s">
        <v>112</v>
      </c>
    </row>
    <row r="68" spans="1:5" ht="10.8" thickBot="1">
      <c r="A68" s="13"/>
    </row>
    <row r="69" spans="1:5" ht="10.8" thickBot="1">
      <c r="A69" s="268"/>
      <c r="B69" s="269"/>
    </row>
    <row r="70" spans="1:5">
      <c r="A70" s="351"/>
      <c r="B70" s="134"/>
    </row>
    <row r="71" spans="1:5">
      <c r="A71" s="352"/>
      <c r="B71" s="134" t="s">
        <v>91</v>
      </c>
    </row>
    <row r="72" spans="1:5" ht="10.8" thickBot="1">
      <c r="A72" s="353"/>
      <c r="B72" s="127"/>
    </row>
    <row r="73" spans="1:5">
      <c r="A73" s="13"/>
    </row>
    <row r="74" spans="1:5">
      <c r="A74" s="13" t="s">
        <v>113</v>
      </c>
    </row>
    <row r="76" spans="1:5" ht="10.8" thickBot="1">
      <c r="A76" s="13" t="s">
        <v>114</v>
      </c>
    </row>
    <row r="77" spans="1:5" ht="21" thickBot="1">
      <c r="A77" s="135">
        <v>1</v>
      </c>
      <c r="B77" s="122" t="s">
        <v>115</v>
      </c>
      <c r="C77" s="122" t="s">
        <v>116</v>
      </c>
    </row>
    <row r="78" spans="1:5" ht="21" thickBot="1">
      <c r="A78" s="136">
        <v>2</v>
      </c>
      <c r="B78" s="128" t="s">
        <v>117</v>
      </c>
      <c r="C78" s="128" t="s">
        <v>118</v>
      </c>
    </row>
    <row r="79" spans="1:5" ht="21" thickBot="1">
      <c r="A79" s="136">
        <v>3</v>
      </c>
      <c r="B79" s="128" t="s">
        <v>119</v>
      </c>
      <c r="C79" s="128" t="s">
        <v>120</v>
      </c>
    </row>
    <row r="80" spans="1:5" ht="41.4" thickBot="1">
      <c r="A80" s="136">
        <v>4</v>
      </c>
      <c r="B80" s="128" t="s">
        <v>121</v>
      </c>
      <c r="C80" s="128" t="s">
        <v>122</v>
      </c>
    </row>
    <row r="81" spans="1:4" ht="10.8" thickBot="1"/>
    <row r="82" spans="1:4" ht="10.8" thickBot="1">
      <c r="A82" s="270"/>
      <c r="B82" s="271" t="s">
        <v>123</v>
      </c>
      <c r="C82" s="271" t="s">
        <v>124</v>
      </c>
      <c r="D82" s="271" t="s">
        <v>125</v>
      </c>
    </row>
    <row r="83" spans="1:4" ht="21" thickBot="1">
      <c r="A83" s="131">
        <v>0</v>
      </c>
      <c r="B83" s="133" t="s">
        <v>126</v>
      </c>
      <c r="C83" s="133" t="s">
        <v>127</v>
      </c>
      <c r="D83" s="133">
        <v>1</v>
      </c>
    </row>
    <row r="84" spans="1:4" ht="10.8" thickBot="1">
      <c r="A84" s="126">
        <v>1</v>
      </c>
      <c r="B84" s="127" t="s">
        <v>91</v>
      </c>
      <c r="C84" s="128" t="s">
        <v>91</v>
      </c>
      <c r="D84" s="128" t="s">
        <v>91</v>
      </c>
    </row>
    <row r="85" spans="1:4" ht="10.8" thickBot="1">
      <c r="A85" s="126">
        <v>2</v>
      </c>
      <c r="B85" s="127" t="s">
        <v>91</v>
      </c>
      <c r="C85" s="128" t="s">
        <v>91</v>
      </c>
      <c r="D85" s="128" t="s">
        <v>91</v>
      </c>
    </row>
    <row r="86" spans="1:4" ht="10.8" thickBot="1">
      <c r="A86" s="126">
        <v>3</v>
      </c>
      <c r="B86" s="127" t="s">
        <v>91</v>
      </c>
      <c r="C86" s="128" t="s">
        <v>91</v>
      </c>
      <c r="D86" s="128" t="s">
        <v>91</v>
      </c>
    </row>
    <row r="87" spans="1:4" ht="10.8" thickBot="1">
      <c r="A87" s="126">
        <v>4</v>
      </c>
      <c r="B87" s="127" t="s">
        <v>91</v>
      </c>
      <c r="C87" s="128" t="s">
        <v>91</v>
      </c>
      <c r="D87" s="128" t="s">
        <v>91</v>
      </c>
    </row>
    <row r="88" spans="1:4" ht="10.8" thickBot="1">
      <c r="A88" s="126">
        <v>5</v>
      </c>
      <c r="B88" s="128" t="s">
        <v>91</v>
      </c>
      <c r="C88" s="128" t="s">
        <v>91</v>
      </c>
      <c r="D88" s="128" t="s">
        <v>91</v>
      </c>
    </row>
    <row r="89" spans="1:4" ht="10.8" thickBot="1">
      <c r="A89" s="126">
        <v>6</v>
      </c>
      <c r="B89" s="128" t="s">
        <v>91</v>
      </c>
      <c r="C89" s="128" t="s">
        <v>91</v>
      </c>
      <c r="D89" s="128" t="s">
        <v>91</v>
      </c>
    </row>
    <row r="90" spans="1:4" ht="10.8" thickBot="1">
      <c r="A90" s="126">
        <v>7</v>
      </c>
      <c r="B90" s="128" t="s">
        <v>91</v>
      </c>
      <c r="C90" s="128" t="s">
        <v>91</v>
      </c>
      <c r="D90" s="128" t="s">
        <v>91</v>
      </c>
    </row>
    <row r="91" spans="1:4" ht="10.8" thickBot="1">
      <c r="A91" s="126">
        <v>8</v>
      </c>
      <c r="B91" s="128" t="s">
        <v>91</v>
      </c>
      <c r="C91" s="128" t="s">
        <v>91</v>
      </c>
      <c r="D91" s="128" t="s">
        <v>91</v>
      </c>
    </row>
    <row r="92" spans="1:4" ht="10.8" thickBot="1">
      <c r="A92" s="126">
        <v>9</v>
      </c>
      <c r="B92" s="128" t="s">
        <v>91</v>
      </c>
      <c r="C92" s="128" t="s">
        <v>91</v>
      </c>
      <c r="D92" s="128" t="s">
        <v>91</v>
      </c>
    </row>
    <row r="93" spans="1:4" ht="10.8" thickBot="1">
      <c r="A93" s="126">
        <v>10</v>
      </c>
      <c r="B93" s="128" t="s">
        <v>91</v>
      </c>
      <c r="C93" s="128" t="s">
        <v>91</v>
      </c>
      <c r="D93" s="128" t="s">
        <v>91</v>
      </c>
    </row>
    <row r="94" spans="1:4" ht="10.8" thickBot="1">
      <c r="A94" s="126">
        <v>11</v>
      </c>
      <c r="B94" s="128" t="s">
        <v>91</v>
      </c>
      <c r="C94" s="128" t="s">
        <v>91</v>
      </c>
      <c r="D94" s="128" t="s">
        <v>91</v>
      </c>
    </row>
    <row r="95" spans="1:4" ht="10.8" thickBot="1">
      <c r="A95" s="126">
        <v>12</v>
      </c>
      <c r="B95" s="128" t="s">
        <v>91</v>
      </c>
      <c r="C95" s="128" t="s">
        <v>91</v>
      </c>
      <c r="D95" s="128" t="s">
        <v>91</v>
      </c>
    </row>
    <row r="96" spans="1:4" ht="10.8" thickBot="1">
      <c r="A96" s="126">
        <v>13</v>
      </c>
      <c r="B96" s="128" t="s">
        <v>91</v>
      </c>
      <c r="C96" s="128" t="s">
        <v>91</v>
      </c>
      <c r="D96" s="128" t="s">
        <v>91</v>
      </c>
    </row>
    <row r="97" spans="1:4" ht="10.8" thickBot="1">
      <c r="A97" s="126">
        <v>14</v>
      </c>
      <c r="B97" s="128" t="s">
        <v>91</v>
      </c>
      <c r="C97" s="128" t="s">
        <v>91</v>
      </c>
      <c r="D97" s="128" t="s">
        <v>91</v>
      </c>
    </row>
    <row r="98" spans="1:4" ht="10.8" thickBot="1">
      <c r="A98" s="126">
        <v>15</v>
      </c>
      <c r="B98" s="128" t="s">
        <v>91</v>
      </c>
      <c r="C98" s="128" t="s">
        <v>91</v>
      </c>
      <c r="D98" s="128" t="s">
        <v>91</v>
      </c>
    </row>
    <row r="99" spans="1:4" ht="10.8" thickBot="1">
      <c r="A99" s="126">
        <v>16</v>
      </c>
      <c r="B99" s="128" t="s">
        <v>91</v>
      </c>
      <c r="C99" s="128" t="s">
        <v>91</v>
      </c>
      <c r="D99" s="128" t="s">
        <v>91</v>
      </c>
    </row>
    <row r="100" spans="1:4" ht="10.8" thickBot="1">
      <c r="A100" s="126">
        <v>17</v>
      </c>
      <c r="B100" s="128" t="s">
        <v>91</v>
      </c>
      <c r="C100" s="128" t="s">
        <v>91</v>
      </c>
      <c r="D100" s="128" t="s">
        <v>91</v>
      </c>
    </row>
    <row r="101" spans="1:4" ht="10.8" thickBot="1">
      <c r="A101" s="126">
        <v>18</v>
      </c>
      <c r="B101" s="128" t="s">
        <v>91</v>
      </c>
      <c r="C101" s="128" t="s">
        <v>91</v>
      </c>
      <c r="D101" s="128" t="s">
        <v>91</v>
      </c>
    </row>
    <row r="102" spans="1:4" ht="10.8" thickBot="1">
      <c r="A102" s="126">
        <v>19</v>
      </c>
      <c r="B102" s="128" t="s">
        <v>91</v>
      </c>
      <c r="C102" s="128" t="s">
        <v>91</v>
      </c>
      <c r="D102" s="128" t="s">
        <v>91</v>
      </c>
    </row>
    <row r="103" spans="1:4" ht="10.8" thickBot="1">
      <c r="A103" s="126">
        <v>20</v>
      </c>
      <c r="B103" s="128" t="s">
        <v>91</v>
      </c>
      <c r="C103" s="128" t="s">
        <v>91</v>
      </c>
      <c r="D103" s="128" t="s">
        <v>91</v>
      </c>
    </row>
    <row r="105" spans="1:4" ht="10.8" thickBot="1"/>
    <row r="106" spans="1:4" ht="21" thickBot="1">
      <c r="A106" s="268"/>
      <c r="B106" s="269" t="s">
        <v>128</v>
      </c>
    </row>
    <row r="107" spans="1:4" ht="10.8" thickBot="1">
      <c r="A107" s="137">
        <v>1</v>
      </c>
      <c r="B107" s="138" t="s">
        <v>91</v>
      </c>
    </row>
    <row r="108" spans="1:4" ht="10.8" thickBot="1">
      <c r="A108" s="137">
        <v>2</v>
      </c>
      <c r="B108" s="138" t="s">
        <v>91</v>
      </c>
    </row>
    <row r="109" spans="1:4">
      <c r="A109" s="137">
        <v>3</v>
      </c>
      <c r="B109" s="138" t="s">
        <v>91</v>
      </c>
    </row>
    <row r="111" spans="1:4">
      <c r="A111" s="13" t="s">
        <v>129</v>
      </c>
    </row>
    <row r="112" spans="1:4">
      <c r="A112" s="139"/>
    </row>
    <row r="113" spans="1:5">
      <c r="A113" s="272" t="s">
        <v>528</v>
      </c>
      <c r="B113" s="273" t="s">
        <v>529</v>
      </c>
      <c r="C113" s="273"/>
      <c r="D113" s="273"/>
      <c r="E113" s="273"/>
    </row>
    <row r="114" spans="1:5" ht="10.8" thickBot="1">
      <c r="A114" s="274">
        <v>1</v>
      </c>
      <c r="B114" s="275"/>
      <c r="C114" s="275"/>
      <c r="D114" s="275"/>
      <c r="E114" s="275"/>
    </row>
    <row r="115" spans="1:5" ht="10.8" thickBot="1">
      <c r="A115" s="143" t="s">
        <v>131</v>
      </c>
      <c r="B115" s="138"/>
      <c r="C115" s="138"/>
      <c r="D115" s="138"/>
      <c r="E115" s="138"/>
    </row>
    <row r="116" spans="1:5" ht="10.8" thickBot="1">
      <c r="A116" s="143" t="s">
        <v>132</v>
      </c>
      <c r="B116" s="138" t="s">
        <v>91</v>
      </c>
      <c r="C116" s="138" t="s">
        <v>91</v>
      </c>
      <c r="D116" s="138" t="s">
        <v>91</v>
      </c>
      <c r="E116" s="138" t="s">
        <v>91</v>
      </c>
    </row>
    <row r="117" spans="1:5" ht="10.8" thickBot="1">
      <c r="A117" s="143" t="s">
        <v>133</v>
      </c>
      <c r="B117" s="138" t="s">
        <v>91</v>
      </c>
      <c r="C117" s="138" t="s">
        <v>91</v>
      </c>
      <c r="D117" s="138" t="s">
        <v>91</v>
      </c>
      <c r="E117" s="138" t="s">
        <v>91</v>
      </c>
    </row>
    <row r="118" spans="1:5" ht="10.8" thickBot="1">
      <c r="A118" s="143" t="s">
        <v>134</v>
      </c>
      <c r="B118" s="138" t="s">
        <v>91</v>
      </c>
      <c r="C118" s="138" t="s">
        <v>91</v>
      </c>
      <c r="D118" s="138" t="s">
        <v>91</v>
      </c>
      <c r="E118" s="138" t="s">
        <v>91</v>
      </c>
    </row>
    <row r="119" spans="1:5" ht="10.8" thickBot="1">
      <c r="A119" s="143" t="s">
        <v>135</v>
      </c>
      <c r="B119" s="138" t="s">
        <v>91</v>
      </c>
      <c r="C119" s="138" t="s">
        <v>91</v>
      </c>
      <c r="D119" s="138" t="s">
        <v>91</v>
      </c>
      <c r="E119" s="138" t="s">
        <v>91</v>
      </c>
    </row>
    <row r="120" spans="1:5">
      <c r="A120" s="143" t="s">
        <v>136</v>
      </c>
      <c r="B120" s="138" t="s">
        <v>91</v>
      </c>
      <c r="C120" s="138" t="s">
        <v>91</v>
      </c>
      <c r="D120" s="138" t="s">
        <v>91</v>
      </c>
      <c r="E120" s="138" t="s">
        <v>91</v>
      </c>
    </row>
    <row r="121" spans="1:5" ht="10.8" thickBot="1"/>
    <row r="122" spans="1:5" ht="10.8" thickBot="1">
      <c r="A122" s="268">
        <v>2</v>
      </c>
      <c r="B122" s="269"/>
      <c r="C122" s="269"/>
      <c r="D122" s="269"/>
      <c r="E122" s="269"/>
    </row>
    <row r="123" spans="1:5" ht="10.8" thickBot="1">
      <c r="A123" s="143" t="s">
        <v>131</v>
      </c>
      <c r="B123" s="138" t="s">
        <v>91</v>
      </c>
      <c r="C123" s="138" t="s">
        <v>91</v>
      </c>
      <c r="D123" s="138" t="s">
        <v>91</v>
      </c>
      <c r="E123" s="138" t="s">
        <v>91</v>
      </c>
    </row>
    <row r="124" spans="1:5" ht="10.8" thickBot="1">
      <c r="A124" s="143" t="s">
        <v>132</v>
      </c>
      <c r="B124" s="138" t="s">
        <v>91</v>
      </c>
      <c r="C124" s="138" t="s">
        <v>91</v>
      </c>
      <c r="D124" s="138" t="s">
        <v>91</v>
      </c>
      <c r="E124" s="138" t="s">
        <v>91</v>
      </c>
    </row>
    <row r="125" spans="1:5" ht="10.8" thickBot="1">
      <c r="A125" s="143" t="s">
        <v>133</v>
      </c>
      <c r="B125" s="138" t="s">
        <v>91</v>
      </c>
      <c r="C125" s="138" t="s">
        <v>91</v>
      </c>
      <c r="D125" s="138" t="s">
        <v>91</v>
      </c>
      <c r="E125" s="138" t="s">
        <v>91</v>
      </c>
    </row>
    <row r="126" spans="1:5" ht="10.8" thickBot="1">
      <c r="A126" s="143" t="s">
        <v>134</v>
      </c>
      <c r="B126" s="138" t="s">
        <v>91</v>
      </c>
      <c r="C126" s="138" t="s">
        <v>91</v>
      </c>
      <c r="D126" s="138" t="s">
        <v>91</v>
      </c>
      <c r="E126" s="138" t="s">
        <v>91</v>
      </c>
    </row>
    <row r="127" spans="1:5" ht="10.8" thickBot="1">
      <c r="A127" s="143" t="s">
        <v>135</v>
      </c>
      <c r="B127" s="138" t="s">
        <v>91</v>
      </c>
      <c r="C127" s="138" t="s">
        <v>91</v>
      </c>
      <c r="D127" s="138" t="s">
        <v>91</v>
      </c>
      <c r="E127" s="138" t="s">
        <v>91</v>
      </c>
    </row>
    <row r="128" spans="1:5">
      <c r="A128" s="143" t="s">
        <v>136</v>
      </c>
      <c r="B128" s="138" t="s">
        <v>91</v>
      </c>
      <c r="C128" s="138" t="s">
        <v>91</v>
      </c>
      <c r="D128" s="138" t="s">
        <v>91</v>
      </c>
      <c r="E128" s="138" t="s">
        <v>91</v>
      </c>
    </row>
    <row r="129" spans="1:5" ht="10.8" thickBot="1">
      <c r="A129" s="13"/>
    </row>
    <row r="130" spans="1:5" ht="10.8" thickBot="1">
      <c r="A130" s="268">
        <v>3</v>
      </c>
      <c r="B130" s="269"/>
      <c r="C130" s="269"/>
      <c r="D130" s="269"/>
      <c r="E130" s="269"/>
    </row>
    <row r="131" spans="1:5" ht="10.8" thickBot="1">
      <c r="A131" s="143" t="s">
        <v>131</v>
      </c>
      <c r="B131" s="138" t="s">
        <v>91</v>
      </c>
      <c r="C131" s="138" t="s">
        <v>91</v>
      </c>
      <c r="D131" s="138" t="s">
        <v>91</v>
      </c>
      <c r="E131" s="138" t="s">
        <v>91</v>
      </c>
    </row>
    <row r="132" spans="1:5" ht="10.8" thickBot="1">
      <c r="A132" s="143" t="s">
        <v>132</v>
      </c>
      <c r="B132" s="138" t="s">
        <v>91</v>
      </c>
      <c r="C132" s="138" t="s">
        <v>91</v>
      </c>
      <c r="D132" s="138" t="s">
        <v>91</v>
      </c>
      <c r="E132" s="138" t="s">
        <v>91</v>
      </c>
    </row>
    <row r="133" spans="1:5" ht="10.8" thickBot="1">
      <c r="A133" s="143" t="s">
        <v>133</v>
      </c>
      <c r="B133" s="138" t="s">
        <v>91</v>
      </c>
      <c r="C133" s="138" t="s">
        <v>91</v>
      </c>
      <c r="D133" s="138" t="s">
        <v>91</v>
      </c>
      <c r="E133" s="138" t="s">
        <v>91</v>
      </c>
    </row>
    <row r="134" spans="1:5" ht="10.8" thickBot="1">
      <c r="A134" s="143" t="s">
        <v>134</v>
      </c>
      <c r="B134" s="138" t="s">
        <v>91</v>
      </c>
      <c r="C134" s="138" t="s">
        <v>91</v>
      </c>
      <c r="D134" s="138" t="s">
        <v>91</v>
      </c>
      <c r="E134" s="138" t="s">
        <v>91</v>
      </c>
    </row>
    <row r="135" spans="1:5" ht="10.8" thickBot="1">
      <c r="A135" s="143" t="s">
        <v>135</v>
      </c>
      <c r="B135" s="138" t="s">
        <v>91</v>
      </c>
      <c r="C135" s="138" t="s">
        <v>91</v>
      </c>
      <c r="D135" s="138" t="s">
        <v>91</v>
      </c>
      <c r="E135" s="138" t="s">
        <v>91</v>
      </c>
    </row>
    <row r="136" spans="1:5">
      <c r="A136" s="143" t="s">
        <v>136</v>
      </c>
      <c r="B136" s="138" t="s">
        <v>91</v>
      </c>
      <c r="C136" s="138" t="s">
        <v>91</v>
      </c>
      <c r="D136" s="138" t="s">
        <v>91</v>
      </c>
      <c r="E136" s="138" t="s">
        <v>91</v>
      </c>
    </row>
    <row r="137" spans="1:5" ht="10.8" thickBot="1">
      <c r="A137" s="13"/>
    </row>
    <row r="138" spans="1:5" ht="10.8" thickBot="1">
      <c r="A138" s="268">
        <v>4</v>
      </c>
      <c r="B138" s="269"/>
      <c r="C138" s="269"/>
      <c r="D138" s="269"/>
      <c r="E138" s="269"/>
    </row>
    <row r="139" spans="1:5" ht="10.8" thickBot="1">
      <c r="A139" s="143" t="s">
        <v>131</v>
      </c>
      <c r="B139" s="138" t="s">
        <v>91</v>
      </c>
      <c r="C139" s="138" t="s">
        <v>91</v>
      </c>
      <c r="D139" s="138" t="s">
        <v>91</v>
      </c>
      <c r="E139" s="138" t="s">
        <v>91</v>
      </c>
    </row>
    <row r="140" spans="1:5" ht="10.8" thickBot="1">
      <c r="A140" s="143" t="s">
        <v>132</v>
      </c>
      <c r="B140" s="138" t="s">
        <v>91</v>
      </c>
      <c r="C140" s="138" t="s">
        <v>91</v>
      </c>
      <c r="D140" s="138" t="s">
        <v>91</v>
      </c>
      <c r="E140" s="138" t="s">
        <v>91</v>
      </c>
    </row>
    <row r="141" spans="1:5" ht="10.8" thickBot="1">
      <c r="A141" s="143" t="s">
        <v>133</v>
      </c>
      <c r="B141" s="138" t="s">
        <v>91</v>
      </c>
      <c r="C141" s="138" t="s">
        <v>91</v>
      </c>
      <c r="D141" s="138" t="s">
        <v>91</v>
      </c>
      <c r="E141" s="138" t="s">
        <v>91</v>
      </c>
    </row>
    <row r="142" spans="1:5" ht="10.8" thickBot="1">
      <c r="A142" s="143" t="s">
        <v>134</v>
      </c>
      <c r="B142" s="138" t="s">
        <v>91</v>
      </c>
      <c r="C142" s="138" t="s">
        <v>91</v>
      </c>
      <c r="D142" s="138" t="s">
        <v>91</v>
      </c>
      <c r="E142" s="138" t="s">
        <v>91</v>
      </c>
    </row>
    <row r="143" spans="1:5" ht="10.8" thickBot="1">
      <c r="A143" s="143" t="s">
        <v>135</v>
      </c>
      <c r="B143" s="138" t="s">
        <v>91</v>
      </c>
      <c r="C143" s="138" t="s">
        <v>91</v>
      </c>
      <c r="D143" s="138" t="s">
        <v>91</v>
      </c>
      <c r="E143" s="138" t="s">
        <v>91</v>
      </c>
    </row>
    <row r="144" spans="1:5">
      <c r="A144" s="143" t="s">
        <v>136</v>
      </c>
      <c r="B144" s="138" t="s">
        <v>91</v>
      </c>
      <c r="C144" s="138" t="s">
        <v>91</v>
      </c>
      <c r="D144" s="138" t="s">
        <v>91</v>
      </c>
    </row>
    <row r="146" spans="1:4">
      <c r="A146" s="13" t="s">
        <v>137</v>
      </c>
    </row>
    <row r="147" spans="1:4" ht="10.8" thickBot="1"/>
    <row r="148" spans="1:4" ht="31.2" thickBot="1">
      <c r="A148" s="270"/>
      <c r="B148" s="271" t="s">
        <v>138</v>
      </c>
      <c r="C148" s="271" t="s">
        <v>139</v>
      </c>
      <c r="D148" s="271" t="s">
        <v>140</v>
      </c>
    </row>
    <row r="149" spans="1:4" ht="72" thickBot="1">
      <c r="A149" s="131">
        <v>0</v>
      </c>
      <c r="B149" s="133" t="s">
        <v>1446</v>
      </c>
      <c r="C149" s="133" t="s">
        <v>142</v>
      </c>
      <c r="D149" s="133" t="s">
        <v>1447</v>
      </c>
    </row>
    <row r="150" spans="1:4" ht="10.8" thickBot="1">
      <c r="A150" s="126">
        <v>1</v>
      </c>
      <c r="B150" s="127" t="s">
        <v>91</v>
      </c>
      <c r="C150" s="128" t="s">
        <v>91</v>
      </c>
      <c r="D150" s="128" t="s">
        <v>91</v>
      </c>
    </row>
    <row r="151" spans="1:4" ht="10.8" thickBot="1">
      <c r="A151" s="126">
        <v>2</v>
      </c>
      <c r="B151" s="127" t="s">
        <v>91</v>
      </c>
      <c r="C151" s="128" t="s">
        <v>91</v>
      </c>
      <c r="D151" s="128" t="s">
        <v>91</v>
      </c>
    </row>
    <row r="152" spans="1:4" ht="10.8" thickBot="1">
      <c r="A152" s="126">
        <v>3</v>
      </c>
      <c r="B152" s="127" t="s">
        <v>91</v>
      </c>
      <c r="C152" s="128" t="s">
        <v>91</v>
      </c>
      <c r="D152" s="128" t="s">
        <v>91</v>
      </c>
    </row>
    <row r="153" spans="1:4" ht="10.8" thickBot="1">
      <c r="A153" s="126">
        <v>4</v>
      </c>
      <c r="B153" s="127" t="s">
        <v>91</v>
      </c>
      <c r="C153" s="128" t="s">
        <v>91</v>
      </c>
      <c r="D153" s="128" t="s">
        <v>91</v>
      </c>
    </row>
    <row r="154" spans="1:4" ht="10.8" thickBot="1">
      <c r="A154" s="126">
        <v>5</v>
      </c>
      <c r="B154" s="128" t="s">
        <v>91</v>
      </c>
      <c r="C154" s="128" t="s">
        <v>91</v>
      </c>
      <c r="D154" s="128" t="s">
        <v>91</v>
      </c>
    </row>
    <row r="155" spans="1:4" ht="10.8" thickBot="1">
      <c r="A155" s="126">
        <v>6</v>
      </c>
      <c r="B155" s="128" t="s">
        <v>91</v>
      </c>
      <c r="C155" s="128" t="s">
        <v>91</v>
      </c>
      <c r="D155" s="128" t="s">
        <v>91</v>
      </c>
    </row>
    <row r="156" spans="1:4" ht="10.8" thickBot="1">
      <c r="A156" s="126">
        <v>7</v>
      </c>
      <c r="B156" s="128" t="s">
        <v>91</v>
      </c>
      <c r="C156" s="128" t="s">
        <v>91</v>
      </c>
      <c r="D156" s="128" t="s">
        <v>91</v>
      </c>
    </row>
    <row r="157" spans="1:4" ht="10.8" thickBot="1">
      <c r="A157" s="126">
        <v>8</v>
      </c>
      <c r="B157" s="128" t="s">
        <v>91</v>
      </c>
      <c r="C157" s="128" t="s">
        <v>91</v>
      </c>
      <c r="D157" s="128" t="s">
        <v>91</v>
      </c>
    </row>
    <row r="158" spans="1:4" ht="10.8" thickBot="1">
      <c r="A158" s="126">
        <v>9</v>
      </c>
      <c r="B158" s="128" t="s">
        <v>91</v>
      </c>
      <c r="C158" s="128" t="s">
        <v>91</v>
      </c>
      <c r="D158" s="128" t="s">
        <v>91</v>
      </c>
    </row>
    <row r="159" spans="1:4" ht="10.8" thickBot="1">
      <c r="A159" s="126">
        <v>10</v>
      </c>
      <c r="B159" s="128" t="s">
        <v>91</v>
      </c>
      <c r="C159" s="128" t="s">
        <v>91</v>
      </c>
      <c r="D159" s="128" t="s">
        <v>91</v>
      </c>
    </row>
    <row r="160" spans="1:4" ht="10.8" thickBot="1">
      <c r="A160" s="126">
        <v>11</v>
      </c>
      <c r="B160" s="128" t="s">
        <v>91</v>
      </c>
      <c r="C160" s="128" t="s">
        <v>91</v>
      </c>
      <c r="D160" s="128" t="s">
        <v>91</v>
      </c>
    </row>
    <row r="161" spans="1:4" ht="10.8" thickBot="1">
      <c r="A161" s="126">
        <v>12</v>
      </c>
      <c r="B161" s="128" t="s">
        <v>91</v>
      </c>
      <c r="C161" s="128" t="s">
        <v>91</v>
      </c>
      <c r="D161" s="128" t="s">
        <v>91</v>
      </c>
    </row>
    <row r="162" spans="1:4" ht="10.8" thickBot="1">
      <c r="A162" s="126">
        <v>13</v>
      </c>
      <c r="B162" s="128" t="s">
        <v>91</v>
      </c>
      <c r="C162" s="128" t="s">
        <v>91</v>
      </c>
      <c r="D162" s="128" t="s">
        <v>91</v>
      </c>
    </row>
    <row r="163" spans="1:4" ht="10.8" thickBot="1">
      <c r="A163" s="126">
        <v>14</v>
      </c>
      <c r="B163" s="128" t="s">
        <v>91</v>
      </c>
      <c r="C163" s="128" t="s">
        <v>91</v>
      </c>
      <c r="D163" s="128" t="s">
        <v>91</v>
      </c>
    </row>
    <row r="164" spans="1:4" ht="10.8" thickBot="1">
      <c r="A164" s="126">
        <v>15</v>
      </c>
      <c r="B164" s="128" t="s">
        <v>91</v>
      </c>
      <c r="C164" s="128" t="s">
        <v>91</v>
      </c>
      <c r="D164" s="128" t="s">
        <v>91</v>
      </c>
    </row>
    <row r="166" spans="1:4" ht="10.8" thickBot="1"/>
    <row r="167" spans="1:4" ht="21" thickBot="1">
      <c r="A167" s="268"/>
      <c r="B167" s="269" t="s">
        <v>128</v>
      </c>
    </row>
    <row r="168" spans="1:4" ht="10.8" thickBot="1">
      <c r="A168" s="137">
        <v>1</v>
      </c>
      <c r="B168" s="138" t="s">
        <v>91</v>
      </c>
    </row>
    <row r="169" spans="1:4" ht="10.8" thickBot="1">
      <c r="A169" s="137">
        <v>2</v>
      </c>
      <c r="B169" s="138" t="s">
        <v>91</v>
      </c>
    </row>
    <row r="170" spans="1:4">
      <c r="A170" s="137">
        <v>3</v>
      </c>
      <c r="B170" s="138" t="s">
        <v>91</v>
      </c>
    </row>
  </sheetData>
  <mergeCells count="1">
    <mergeCell ref="A70:A7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E55B-DB69-4544-807D-681C1BE5CAFD}">
  <sheetPr>
    <tabColor rgb="FF0070C0"/>
  </sheetPr>
  <dimension ref="A1:H64"/>
  <sheetViews>
    <sheetView workbookViewId="0">
      <selection activeCell="E4" sqref="E4"/>
    </sheetView>
  </sheetViews>
  <sheetFormatPr defaultRowHeight="14.4"/>
  <cols>
    <col min="1" max="4" width="9.33203125" bestFit="1" customWidth="1"/>
    <col min="5" max="5" width="10.88671875" customWidth="1"/>
    <col min="6" max="7" width="9.6640625" bestFit="1" customWidth="1"/>
    <col min="8" max="8" width="12.109375" customWidth="1"/>
    <col min="9" max="9" width="6" customWidth="1"/>
  </cols>
  <sheetData>
    <row r="1" spans="1:8" s="205" customFormat="1" ht="16.2">
      <c r="A1" s="203" t="s">
        <v>861</v>
      </c>
      <c r="B1" s="204" t="s">
        <v>865</v>
      </c>
    </row>
    <row r="3" spans="1:8">
      <c r="A3" s="13" t="s">
        <v>164</v>
      </c>
      <c r="B3" s="7"/>
      <c r="C3" s="8"/>
      <c r="D3" s="6" t="s">
        <v>144</v>
      </c>
      <c r="E3" s="206">
        <v>37</v>
      </c>
      <c r="F3" s="6"/>
      <c r="G3" s="6" t="s">
        <v>145</v>
      </c>
    </row>
    <row r="4" spans="1:8" ht="18">
      <c r="A4" s="207"/>
      <c r="B4" s="207" t="s">
        <v>146</v>
      </c>
      <c r="C4" s="207" t="s">
        <v>147</v>
      </c>
      <c r="D4" s="207" t="s">
        <v>148</v>
      </c>
      <c r="E4" s="207" t="s">
        <v>149</v>
      </c>
      <c r="F4" s="207" t="s">
        <v>150</v>
      </c>
      <c r="G4" s="207" t="s">
        <v>151</v>
      </c>
      <c r="H4" s="207" t="s">
        <v>152</v>
      </c>
    </row>
    <row r="5" spans="1:8">
      <c r="A5" s="14">
        <v>0</v>
      </c>
      <c r="B5" s="15">
        <v>44937</v>
      </c>
      <c r="C5" s="16">
        <v>17700</v>
      </c>
      <c r="D5" s="16">
        <v>3500</v>
      </c>
      <c r="E5" s="16">
        <v>30</v>
      </c>
      <c r="F5" s="16">
        <f>(E3*D5)/E5</f>
        <v>4316.666666666667</v>
      </c>
      <c r="G5" s="16">
        <f>D5/E5*30.5</f>
        <v>3558.3333333333335</v>
      </c>
      <c r="H5" s="17">
        <f>G5*E3</f>
        <v>131658.33333333334</v>
      </c>
    </row>
    <row r="6" spans="1:8">
      <c r="A6" s="14">
        <v>0</v>
      </c>
      <c r="B6" s="15">
        <v>44969</v>
      </c>
      <c r="C6" s="16">
        <v>22500</v>
      </c>
      <c r="D6" s="16">
        <f>C6-C5</f>
        <v>4800</v>
      </c>
      <c r="E6" s="16">
        <f>B6-B5</f>
        <v>32</v>
      </c>
      <c r="F6" s="16">
        <f>D6*E3/E6</f>
        <v>5550</v>
      </c>
      <c r="G6" s="16">
        <f>D6/E6*30.5</f>
        <v>4575</v>
      </c>
      <c r="H6" s="17">
        <f>G6*E3</f>
        <v>169275</v>
      </c>
    </row>
    <row r="7" spans="1:8">
      <c r="A7" s="18" t="s">
        <v>153</v>
      </c>
      <c r="B7" s="208"/>
      <c r="C7" s="209"/>
      <c r="D7" s="210"/>
      <c r="E7" s="211" t="s">
        <v>91</v>
      </c>
      <c r="F7" s="210"/>
      <c r="G7" s="211"/>
      <c r="H7" s="212" t="s">
        <v>91</v>
      </c>
    </row>
    <row r="8" spans="1:8">
      <c r="A8" s="18">
        <v>1</v>
      </c>
      <c r="B8" s="208">
        <v>2</v>
      </c>
      <c r="C8" s="209"/>
      <c r="D8" s="210">
        <f>C8-C7</f>
        <v>0</v>
      </c>
      <c r="E8" s="211">
        <f>B8-B7</f>
        <v>2</v>
      </c>
      <c r="F8" s="210">
        <f>D8*E3/E8</f>
        <v>0</v>
      </c>
      <c r="G8" s="210">
        <f>D8/E8*30.5</f>
        <v>0</v>
      </c>
      <c r="H8" s="212">
        <f>G8*E3</f>
        <v>0</v>
      </c>
    </row>
    <row r="9" spans="1:8">
      <c r="A9" s="18">
        <v>2</v>
      </c>
      <c r="B9" s="208"/>
      <c r="C9" s="209"/>
      <c r="D9" s="210">
        <f t="shared" ref="D9:D26" si="0">C9-C8</f>
        <v>0</v>
      </c>
      <c r="E9" s="211">
        <f t="shared" ref="E9:E26" si="1">B9-B8</f>
        <v>-2</v>
      </c>
      <c r="F9" s="210">
        <f>D9*E3/E9</f>
        <v>0</v>
      </c>
      <c r="G9" s="210">
        <f t="shared" ref="G9:G26" si="2">D9/E9*30.5</f>
        <v>0</v>
      </c>
      <c r="H9" s="212">
        <f>G9*E3</f>
        <v>0</v>
      </c>
    </row>
    <row r="10" spans="1:8">
      <c r="A10" s="18">
        <v>3</v>
      </c>
      <c r="B10" s="208" t="s">
        <v>91</v>
      </c>
      <c r="C10" s="209" t="s">
        <v>91</v>
      </c>
      <c r="D10" s="210" t="e">
        <f t="shared" si="0"/>
        <v>#VALUE!</v>
      </c>
      <c r="E10" s="211" t="e">
        <f>B10-B9</f>
        <v>#VALUE!</v>
      </c>
      <c r="F10" s="210" t="e">
        <f t="shared" ref="F10" si="3">D10*E5/E10</f>
        <v>#VALUE!</v>
      </c>
      <c r="G10" s="210" t="e">
        <f t="shared" si="2"/>
        <v>#VALUE!</v>
      </c>
      <c r="H10" s="212" t="e">
        <f>G10*E3</f>
        <v>#VALUE!</v>
      </c>
    </row>
    <row r="11" spans="1:8">
      <c r="A11" s="18">
        <v>4</v>
      </c>
      <c r="B11" s="208" t="s">
        <v>91</v>
      </c>
      <c r="C11" s="209" t="s">
        <v>91</v>
      </c>
      <c r="D11" s="210" t="e">
        <f t="shared" si="0"/>
        <v>#VALUE!</v>
      </c>
      <c r="E11" s="211" t="e">
        <f t="shared" si="1"/>
        <v>#VALUE!</v>
      </c>
      <c r="F11" s="210" t="e">
        <f>D11*E5/E11</f>
        <v>#VALUE!</v>
      </c>
      <c r="G11" s="210" t="e">
        <f t="shared" si="2"/>
        <v>#VALUE!</v>
      </c>
      <c r="H11" s="212" t="e">
        <f t="shared" ref="H11" si="4">G11*E6</f>
        <v>#VALUE!</v>
      </c>
    </row>
    <row r="12" spans="1:8">
      <c r="A12" s="18">
        <v>5</v>
      </c>
      <c r="B12" s="208" t="s">
        <v>91</v>
      </c>
      <c r="C12" s="209" t="s">
        <v>91</v>
      </c>
      <c r="D12" s="210" t="e">
        <f t="shared" si="0"/>
        <v>#VALUE!</v>
      </c>
      <c r="E12" s="211" t="e">
        <f t="shared" si="1"/>
        <v>#VALUE!</v>
      </c>
      <c r="F12" s="210" t="e">
        <f>D12*E5/E12</f>
        <v>#VALUE!</v>
      </c>
      <c r="G12" s="210" t="e">
        <f t="shared" si="2"/>
        <v>#VALUE!</v>
      </c>
      <c r="H12" s="212" t="e">
        <f>G12*E3</f>
        <v>#VALUE!</v>
      </c>
    </row>
    <row r="13" spans="1:8">
      <c r="A13" s="18">
        <v>6</v>
      </c>
      <c r="B13" s="208" t="s">
        <v>91</v>
      </c>
      <c r="C13" s="209" t="s">
        <v>91</v>
      </c>
      <c r="D13" s="210" t="e">
        <f t="shared" si="0"/>
        <v>#VALUE!</v>
      </c>
      <c r="E13" s="211" t="e">
        <f t="shared" si="1"/>
        <v>#VALUE!</v>
      </c>
      <c r="F13" s="210" t="e">
        <f>D13*E5/E13</f>
        <v>#VALUE!</v>
      </c>
      <c r="G13" s="210" t="e">
        <f t="shared" si="2"/>
        <v>#VALUE!</v>
      </c>
      <c r="H13" s="212" t="e">
        <f>G13*E3</f>
        <v>#VALUE!</v>
      </c>
    </row>
    <row r="14" spans="1:8">
      <c r="A14" s="18">
        <v>7</v>
      </c>
      <c r="B14" s="208" t="s">
        <v>91</v>
      </c>
      <c r="C14" s="209" t="s">
        <v>91</v>
      </c>
      <c r="D14" s="210" t="e">
        <f t="shared" si="0"/>
        <v>#VALUE!</v>
      </c>
      <c r="E14" s="211" t="e">
        <f t="shared" si="1"/>
        <v>#VALUE!</v>
      </c>
      <c r="F14" s="210" t="e">
        <f>D14*E5/E14</f>
        <v>#VALUE!</v>
      </c>
      <c r="G14" s="210" t="e">
        <f t="shared" si="2"/>
        <v>#VALUE!</v>
      </c>
      <c r="H14" s="212" t="e">
        <f>G14*E3</f>
        <v>#VALUE!</v>
      </c>
    </row>
    <row r="15" spans="1:8">
      <c r="A15" s="18">
        <v>8</v>
      </c>
      <c r="B15" s="208" t="s">
        <v>91</v>
      </c>
      <c r="C15" s="209" t="s">
        <v>91</v>
      </c>
      <c r="D15" s="210" t="e">
        <f t="shared" si="0"/>
        <v>#VALUE!</v>
      </c>
      <c r="E15" s="211" t="e">
        <f t="shared" si="1"/>
        <v>#VALUE!</v>
      </c>
      <c r="F15" s="210" t="e">
        <f>D15*E5/E15</f>
        <v>#VALUE!</v>
      </c>
      <c r="G15" s="210" t="e">
        <f t="shared" si="2"/>
        <v>#VALUE!</v>
      </c>
      <c r="H15" s="212" t="e">
        <f>G15*E3</f>
        <v>#VALUE!</v>
      </c>
    </row>
    <row r="16" spans="1:8">
      <c r="A16" s="18">
        <v>9</v>
      </c>
      <c r="B16" s="208" t="s">
        <v>91</v>
      </c>
      <c r="C16" s="209" t="s">
        <v>91</v>
      </c>
      <c r="D16" s="210" t="e">
        <f t="shared" si="0"/>
        <v>#VALUE!</v>
      </c>
      <c r="E16" s="211" t="e">
        <f t="shared" si="1"/>
        <v>#VALUE!</v>
      </c>
      <c r="F16" s="210" t="e">
        <f>D16*E5/E16</f>
        <v>#VALUE!</v>
      </c>
      <c r="G16" s="210" t="e">
        <f t="shared" si="2"/>
        <v>#VALUE!</v>
      </c>
      <c r="H16" s="212" t="e">
        <f>G16*E3</f>
        <v>#VALUE!</v>
      </c>
    </row>
    <row r="17" spans="1:8">
      <c r="A17" s="18">
        <v>10</v>
      </c>
      <c r="B17" s="208" t="s">
        <v>91</v>
      </c>
      <c r="C17" s="209" t="s">
        <v>91</v>
      </c>
      <c r="D17" s="210" t="e">
        <f t="shared" si="0"/>
        <v>#VALUE!</v>
      </c>
      <c r="E17" s="211" t="e">
        <f t="shared" si="1"/>
        <v>#VALUE!</v>
      </c>
      <c r="F17" s="210" t="e">
        <f>D17*E5/E17</f>
        <v>#VALUE!</v>
      </c>
      <c r="G17" s="210" t="e">
        <f t="shared" si="2"/>
        <v>#VALUE!</v>
      </c>
      <c r="H17" s="212" t="e">
        <f>G17*E3</f>
        <v>#VALUE!</v>
      </c>
    </row>
    <row r="18" spans="1:8">
      <c r="A18" s="18">
        <v>11</v>
      </c>
      <c r="B18" s="208" t="s">
        <v>91</v>
      </c>
      <c r="C18" s="209" t="s">
        <v>91</v>
      </c>
      <c r="D18" s="210" t="e">
        <f t="shared" si="0"/>
        <v>#VALUE!</v>
      </c>
      <c r="E18" s="211" t="e">
        <f t="shared" si="1"/>
        <v>#VALUE!</v>
      </c>
      <c r="F18" s="210" t="e">
        <f>D18*E5/E18</f>
        <v>#VALUE!</v>
      </c>
      <c r="G18" s="210" t="e">
        <f t="shared" si="2"/>
        <v>#VALUE!</v>
      </c>
      <c r="H18" s="212" t="e">
        <f>G18*E3</f>
        <v>#VALUE!</v>
      </c>
    </row>
    <row r="19" spans="1:8">
      <c r="A19" s="18">
        <v>13</v>
      </c>
      <c r="B19" s="208" t="s">
        <v>91</v>
      </c>
      <c r="C19" s="209" t="s">
        <v>91</v>
      </c>
      <c r="D19" s="210" t="e">
        <f t="shared" si="0"/>
        <v>#VALUE!</v>
      </c>
      <c r="E19" s="211" t="e">
        <f t="shared" si="1"/>
        <v>#VALUE!</v>
      </c>
      <c r="F19" s="210" t="e">
        <f>D19*E5/E19</f>
        <v>#VALUE!</v>
      </c>
      <c r="G19" s="210" t="e">
        <f t="shared" si="2"/>
        <v>#VALUE!</v>
      </c>
      <c r="H19" s="212" t="e">
        <f>G19*E3</f>
        <v>#VALUE!</v>
      </c>
    </row>
    <row r="20" spans="1:8">
      <c r="A20" s="18">
        <v>14</v>
      </c>
      <c r="B20" s="208" t="s">
        <v>91</v>
      </c>
      <c r="C20" s="209" t="s">
        <v>91</v>
      </c>
      <c r="D20" s="210" t="e">
        <f t="shared" si="0"/>
        <v>#VALUE!</v>
      </c>
      <c r="E20" s="211" t="e">
        <f t="shared" si="1"/>
        <v>#VALUE!</v>
      </c>
      <c r="F20" s="210" t="e">
        <f>D20*E5/E20</f>
        <v>#VALUE!</v>
      </c>
      <c r="G20" s="210" t="e">
        <f t="shared" si="2"/>
        <v>#VALUE!</v>
      </c>
      <c r="H20" s="212" t="e">
        <f>G20*E3</f>
        <v>#VALUE!</v>
      </c>
    </row>
    <row r="21" spans="1:8">
      <c r="A21" s="18">
        <v>15</v>
      </c>
      <c r="B21" s="208" t="s">
        <v>91</v>
      </c>
      <c r="C21" s="209" t="s">
        <v>91</v>
      </c>
      <c r="D21" s="210" t="e">
        <f t="shared" si="0"/>
        <v>#VALUE!</v>
      </c>
      <c r="E21" s="211" t="e">
        <f t="shared" si="1"/>
        <v>#VALUE!</v>
      </c>
      <c r="F21" s="210" t="e">
        <f>D21*E5/E21</f>
        <v>#VALUE!</v>
      </c>
      <c r="G21" s="210" t="e">
        <f t="shared" si="2"/>
        <v>#VALUE!</v>
      </c>
      <c r="H21" s="212" t="e">
        <f>G21*E3</f>
        <v>#VALUE!</v>
      </c>
    </row>
    <row r="22" spans="1:8">
      <c r="A22" s="18">
        <v>16</v>
      </c>
      <c r="B22" s="208" t="s">
        <v>91</v>
      </c>
      <c r="C22" s="209" t="s">
        <v>91</v>
      </c>
      <c r="D22" s="210" t="e">
        <f t="shared" si="0"/>
        <v>#VALUE!</v>
      </c>
      <c r="E22" s="211" t="e">
        <f t="shared" si="1"/>
        <v>#VALUE!</v>
      </c>
      <c r="F22" s="210" t="e">
        <f>D22*E5/E22</f>
        <v>#VALUE!</v>
      </c>
      <c r="G22" s="210" t="e">
        <f t="shared" si="2"/>
        <v>#VALUE!</v>
      </c>
      <c r="H22" s="212" t="e">
        <f>G22*E3</f>
        <v>#VALUE!</v>
      </c>
    </row>
    <row r="23" spans="1:8">
      <c r="A23" s="18">
        <v>17</v>
      </c>
      <c r="B23" s="208" t="s">
        <v>91</v>
      </c>
      <c r="C23" s="209" t="s">
        <v>91</v>
      </c>
      <c r="D23" s="210" t="e">
        <f t="shared" si="0"/>
        <v>#VALUE!</v>
      </c>
      <c r="E23" s="211" t="e">
        <f t="shared" si="1"/>
        <v>#VALUE!</v>
      </c>
      <c r="F23" s="210" t="e">
        <f>D23*E5/E23</f>
        <v>#VALUE!</v>
      </c>
      <c r="G23" s="210" t="e">
        <f t="shared" si="2"/>
        <v>#VALUE!</v>
      </c>
      <c r="H23" s="212" t="e">
        <f>G23*E3</f>
        <v>#VALUE!</v>
      </c>
    </row>
    <row r="24" spans="1:8">
      <c r="A24" s="18">
        <v>18</v>
      </c>
      <c r="B24" s="208" t="s">
        <v>91</v>
      </c>
      <c r="C24" s="209" t="s">
        <v>91</v>
      </c>
      <c r="D24" s="210" t="e">
        <f t="shared" si="0"/>
        <v>#VALUE!</v>
      </c>
      <c r="E24" s="211" t="e">
        <f t="shared" si="1"/>
        <v>#VALUE!</v>
      </c>
      <c r="F24" s="210" t="e">
        <f>D24*E5/E24</f>
        <v>#VALUE!</v>
      </c>
      <c r="G24" s="210" t="e">
        <f t="shared" si="2"/>
        <v>#VALUE!</v>
      </c>
      <c r="H24" s="212" t="e">
        <f>G24*E3</f>
        <v>#VALUE!</v>
      </c>
    </row>
    <row r="25" spans="1:8">
      <c r="A25" s="18">
        <v>19</v>
      </c>
      <c r="B25" s="208" t="s">
        <v>91</v>
      </c>
      <c r="C25" s="209" t="s">
        <v>91</v>
      </c>
      <c r="D25" s="210" t="e">
        <f t="shared" si="0"/>
        <v>#VALUE!</v>
      </c>
      <c r="E25" s="211" t="e">
        <f t="shared" si="1"/>
        <v>#VALUE!</v>
      </c>
      <c r="F25" s="210" t="e">
        <f>D25*E5/E25</f>
        <v>#VALUE!</v>
      </c>
      <c r="G25" s="210" t="e">
        <f t="shared" si="2"/>
        <v>#VALUE!</v>
      </c>
      <c r="H25" s="212" t="e">
        <f>G25*E3</f>
        <v>#VALUE!</v>
      </c>
    </row>
    <row r="26" spans="1:8">
      <c r="A26" s="18">
        <v>20</v>
      </c>
      <c r="B26" s="208" t="s">
        <v>91</v>
      </c>
      <c r="C26" s="209" t="s">
        <v>91</v>
      </c>
      <c r="D26" s="210" t="e">
        <f t="shared" si="0"/>
        <v>#VALUE!</v>
      </c>
      <c r="E26" s="211" t="e">
        <f t="shared" si="1"/>
        <v>#VALUE!</v>
      </c>
      <c r="F26" s="210" t="e">
        <f>D26*E5/E26</f>
        <v>#VALUE!</v>
      </c>
      <c r="G26" s="210" t="e">
        <f t="shared" si="2"/>
        <v>#VALUE!</v>
      </c>
      <c r="H26" s="212" t="e">
        <f>G26*E3</f>
        <v>#VALUE!</v>
      </c>
    </row>
    <row r="27" spans="1:8">
      <c r="A27" s="18"/>
      <c r="B27" s="208"/>
      <c r="C27" s="209"/>
      <c r="D27" s="210" t="s">
        <v>154</v>
      </c>
      <c r="E27" s="211" t="s">
        <v>154</v>
      </c>
      <c r="F27" s="211"/>
      <c r="G27" s="210"/>
      <c r="H27" s="212"/>
    </row>
    <row r="40" spans="1:8" ht="15" thickBot="1">
      <c r="A40" s="13" t="s">
        <v>156</v>
      </c>
      <c r="B40" s="6" t="s">
        <v>155</v>
      </c>
      <c r="C40" s="10"/>
      <c r="D40" s="6"/>
      <c r="E40" s="6" t="s">
        <v>145</v>
      </c>
      <c r="F40" s="6"/>
      <c r="G40" s="6"/>
    </row>
    <row r="41" spans="1:8" ht="21" thickBot="1">
      <c r="A41" s="11"/>
      <c r="B41" s="12" t="s">
        <v>156</v>
      </c>
      <c r="C41" s="12" t="s">
        <v>147</v>
      </c>
      <c r="D41" s="12" t="s">
        <v>148</v>
      </c>
      <c r="E41" s="12" t="s">
        <v>157</v>
      </c>
      <c r="F41" s="12" t="s">
        <v>158</v>
      </c>
      <c r="G41" s="12" t="s">
        <v>159</v>
      </c>
      <c r="H41" s="12" t="s">
        <v>160</v>
      </c>
    </row>
    <row r="42" spans="1:8" ht="15" thickBot="1">
      <c r="A42" s="24">
        <v>0</v>
      </c>
      <c r="B42" s="25" t="s">
        <v>161</v>
      </c>
      <c r="C42" s="26">
        <v>14500</v>
      </c>
      <c r="D42" s="26">
        <v>12000</v>
      </c>
      <c r="E42" s="27">
        <v>37</v>
      </c>
      <c r="F42" s="28">
        <f>D42*E42</f>
        <v>444000</v>
      </c>
      <c r="G42" s="29">
        <v>40000</v>
      </c>
      <c r="H42" s="28"/>
    </row>
    <row r="43" spans="1:8" ht="15" thickBot="1">
      <c r="A43" s="30">
        <v>0</v>
      </c>
      <c r="B43" s="31" t="s">
        <v>162</v>
      </c>
      <c r="C43" s="32">
        <v>34400</v>
      </c>
      <c r="D43" s="32">
        <f>C43-C42</f>
        <v>19900</v>
      </c>
      <c r="E43" s="33">
        <v>37.25</v>
      </c>
      <c r="F43" s="28">
        <f>D43*E43</f>
        <v>741275</v>
      </c>
      <c r="G43" s="34">
        <v>45000</v>
      </c>
      <c r="H43" s="35">
        <f>F43/G43</f>
        <v>16.472777777777779</v>
      </c>
    </row>
    <row r="44" spans="1:8" ht="15" thickBot="1">
      <c r="A44" s="36">
        <v>1</v>
      </c>
      <c r="B44" s="37"/>
      <c r="C44" s="37"/>
      <c r="D44" s="38">
        <f>C44-C40</f>
        <v>0</v>
      </c>
      <c r="E44" s="39"/>
      <c r="F44" s="40">
        <f>D44*E44</f>
        <v>0</v>
      </c>
      <c r="G44" s="41"/>
      <c r="H44" s="40" t="e">
        <f>F44/G44</f>
        <v>#DIV/0!</v>
      </c>
    </row>
    <row r="45" spans="1:8" ht="15" thickBot="1">
      <c r="A45" s="36">
        <v>2</v>
      </c>
      <c r="B45" s="37"/>
      <c r="C45" s="37"/>
      <c r="D45" s="38">
        <f>C45-C44</f>
        <v>0</v>
      </c>
      <c r="E45" s="39"/>
      <c r="F45" s="40">
        <f t="shared" ref="F45:F63" si="5">D45*E45</f>
        <v>0</v>
      </c>
      <c r="G45" s="41"/>
      <c r="H45" s="40" t="e">
        <f>F45/G45</f>
        <v>#DIV/0!</v>
      </c>
    </row>
    <row r="46" spans="1:8" ht="15" thickBot="1">
      <c r="A46" s="36">
        <v>3</v>
      </c>
      <c r="B46" s="37" t="s">
        <v>91</v>
      </c>
      <c r="C46" s="37" t="s">
        <v>91</v>
      </c>
      <c r="D46" s="38" t="e">
        <f>C46-C45</f>
        <v>#VALUE!</v>
      </c>
      <c r="E46" s="39" t="s">
        <v>91</v>
      </c>
      <c r="F46" s="40" t="e">
        <f t="shared" si="5"/>
        <v>#VALUE!</v>
      </c>
      <c r="G46" s="41"/>
      <c r="H46" s="40" t="e">
        <f t="shared" ref="H46:H63" si="6">F46/G46</f>
        <v>#VALUE!</v>
      </c>
    </row>
    <row r="47" spans="1:8" ht="15" thickBot="1">
      <c r="A47" s="36">
        <v>4</v>
      </c>
      <c r="B47" s="37" t="s">
        <v>91</v>
      </c>
      <c r="C47" s="37" t="s">
        <v>91</v>
      </c>
      <c r="D47" s="38" t="e">
        <f t="shared" ref="D47:D62" si="7">C47-C46</f>
        <v>#VALUE!</v>
      </c>
      <c r="E47" s="39" t="s">
        <v>91</v>
      </c>
      <c r="F47" s="40" t="e">
        <f t="shared" si="5"/>
        <v>#VALUE!</v>
      </c>
      <c r="G47" s="41"/>
      <c r="H47" s="40" t="e">
        <f t="shared" si="6"/>
        <v>#VALUE!</v>
      </c>
    </row>
    <row r="48" spans="1:8" ht="15" thickBot="1">
      <c r="A48" s="36">
        <v>5</v>
      </c>
      <c r="B48" s="37" t="s">
        <v>91</v>
      </c>
      <c r="C48" s="37" t="s">
        <v>91</v>
      </c>
      <c r="D48" s="38" t="e">
        <f t="shared" si="7"/>
        <v>#VALUE!</v>
      </c>
      <c r="E48" s="39" t="s">
        <v>91</v>
      </c>
      <c r="F48" s="40" t="e">
        <f t="shared" si="5"/>
        <v>#VALUE!</v>
      </c>
      <c r="G48" s="41"/>
      <c r="H48" s="40" t="e">
        <f t="shared" si="6"/>
        <v>#VALUE!</v>
      </c>
    </row>
    <row r="49" spans="1:8" ht="15" thickBot="1">
      <c r="A49" s="36">
        <v>6</v>
      </c>
      <c r="B49" s="37" t="s">
        <v>91</v>
      </c>
      <c r="C49" s="37" t="s">
        <v>91</v>
      </c>
      <c r="D49" s="38" t="e">
        <f t="shared" si="7"/>
        <v>#VALUE!</v>
      </c>
      <c r="E49" s="39" t="s">
        <v>91</v>
      </c>
      <c r="F49" s="40" t="e">
        <f t="shared" si="5"/>
        <v>#VALUE!</v>
      </c>
      <c r="G49" s="41"/>
      <c r="H49" s="40" t="e">
        <f t="shared" si="6"/>
        <v>#VALUE!</v>
      </c>
    </row>
    <row r="50" spans="1:8" ht="15" thickBot="1">
      <c r="A50" s="36">
        <v>7</v>
      </c>
      <c r="B50" s="37" t="s">
        <v>91</v>
      </c>
      <c r="C50" s="37" t="s">
        <v>91</v>
      </c>
      <c r="D50" s="38" t="e">
        <f t="shared" si="7"/>
        <v>#VALUE!</v>
      </c>
      <c r="E50" s="39" t="s">
        <v>91</v>
      </c>
      <c r="F50" s="40" t="e">
        <f t="shared" si="5"/>
        <v>#VALUE!</v>
      </c>
      <c r="G50" s="41"/>
      <c r="H50" s="40" t="e">
        <f t="shared" si="6"/>
        <v>#VALUE!</v>
      </c>
    </row>
    <row r="51" spans="1:8" ht="15" thickBot="1">
      <c r="A51" s="36">
        <v>8</v>
      </c>
      <c r="B51" s="37" t="s">
        <v>91</v>
      </c>
      <c r="C51" s="37" t="s">
        <v>91</v>
      </c>
      <c r="D51" s="38" t="e">
        <f t="shared" si="7"/>
        <v>#VALUE!</v>
      </c>
      <c r="E51" s="39" t="s">
        <v>91</v>
      </c>
      <c r="F51" s="40" t="e">
        <f t="shared" si="5"/>
        <v>#VALUE!</v>
      </c>
      <c r="G51" s="41"/>
      <c r="H51" s="40" t="e">
        <f t="shared" si="6"/>
        <v>#VALUE!</v>
      </c>
    </row>
    <row r="52" spans="1:8" ht="15" thickBot="1">
      <c r="A52" s="36">
        <v>9</v>
      </c>
      <c r="B52" s="37" t="s">
        <v>91</v>
      </c>
      <c r="C52" s="37" t="s">
        <v>91</v>
      </c>
      <c r="D52" s="38" t="e">
        <f t="shared" si="7"/>
        <v>#VALUE!</v>
      </c>
      <c r="E52" s="39" t="s">
        <v>91</v>
      </c>
      <c r="F52" s="40" t="e">
        <f t="shared" si="5"/>
        <v>#VALUE!</v>
      </c>
      <c r="G52" s="41"/>
      <c r="H52" s="40" t="e">
        <f t="shared" si="6"/>
        <v>#VALUE!</v>
      </c>
    </row>
    <row r="53" spans="1:8" ht="15" thickBot="1">
      <c r="A53" s="36">
        <v>10</v>
      </c>
      <c r="B53" s="37" t="s">
        <v>91</v>
      </c>
      <c r="C53" s="37" t="s">
        <v>91</v>
      </c>
      <c r="D53" s="38" t="e">
        <f t="shared" si="7"/>
        <v>#VALUE!</v>
      </c>
      <c r="E53" s="39" t="s">
        <v>91</v>
      </c>
      <c r="F53" s="40" t="e">
        <f t="shared" si="5"/>
        <v>#VALUE!</v>
      </c>
      <c r="G53" s="41"/>
      <c r="H53" s="40" t="e">
        <f t="shared" si="6"/>
        <v>#VALUE!</v>
      </c>
    </row>
    <row r="54" spans="1:8" ht="15" thickBot="1">
      <c r="A54" s="36">
        <v>11</v>
      </c>
      <c r="B54" s="37" t="s">
        <v>91</v>
      </c>
      <c r="C54" s="37" t="s">
        <v>91</v>
      </c>
      <c r="D54" s="38" t="e">
        <f t="shared" si="7"/>
        <v>#VALUE!</v>
      </c>
      <c r="E54" s="39" t="s">
        <v>91</v>
      </c>
      <c r="F54" s="40" t="e">
        <f t="shared" si="5"/>
        <v>#VALUE!</v>
      </c>
      <c r="G54" s="41"/>
      <c r="H54" s="40" t="e">
        <f t="shared" si="6"/>
        <v>#VALUE!</v>
      </c>
    </row>
    <row r="55" spans="1:8" ht="15" thickBot="1">
      <c r="A55" s="36">
        <v>12</v>
      </c>
      <c r="B55" s="37" t="s">
        <v>91</v>
      </c>
      <c r="C55" s="37" t="s">
        <v>91</v>
      </c>
      <c r="D55" s="38" t="e">
        <f t="shared" si="7"/>
        <v>#VALUE!</v>
      </c>
      <c r="E55" s="39" t="s">
        <v>91</v>
      </c>
      <c r="F55" s="40" t="e">
        <f t="shared" si="5"/>
        <v>#VALUE!</v>
      </c>
      <c r="G55" s="41"/>
      <c r="H55" s="40" t="e">
        <f t="shared" si="6"/>
        <v>#VALUE!</v>
      </c>
    </row>
    <row r="56" spans="1:8" ht="15" thickBot="1">
      <c r="A56" s="36">
        <v>13</v>
      </c>
      <c r="B56" s="37" t="s">
        <v>91</v>
      </c>
      <c r="C56" s="37" t="s">
        <v>91</v>
      </c>
      <c r="D56" s="38" t="e">
        <f t="shared" si="7"/>
        <v>#VALUE!</v>
      </c>
      <c r="E56" s="39" t="s">
        <v>91</v>
      </c>
      <c r="F56" s="40" t="e">
        <f t="shared" si="5"/>
        <v>#VALUE!</v>
      </c>
      <c r="G56" s="41"/>
      <c r="H56" s="40" t="e">
        <f t="shared" si="6"/>
        <v>#VALUE!</v>
      </c>
    </row>
    <row r="57" spans="1:8" ht="15" thickBot="1">
      <c r="A57" s="36">
        <v>14</v>
      </c>
      <c r="B57" s="37" t="s">
        <v>91</v>
      </c>
      <c r="C57" s="37" t="s">
        <v>91</v>
      </c>
      <c r="D57" s="38" t="e">
        <f t="shared" si="7"/>
        <v>#VALUE!</v>
      </c>
      <c r="E57" s="39" t="s">
        <v>91</v>
      </c>
      <c r="F57" s="40" t="e">
        <f t="shared" si="5"/>
        <v>#VALUE!</v>
      </c>
      <c r="G57" s="41"/>
      <c r="H57" s="40" t="e">
        <f t="shared" si="6"/>
        <v>#VALUE!</v>
      </c>
    </row>
    <row r="58" spans="1:8" ht="15" thickBot="1">
      <c r="A58" s="36">
        <v>15</v>
      </c>
      <c r="B58" s="37" t="s">
        <v>91</v>
      </c>
      <c r="C58" s="37" t="s">
        <v>91</v>
      </c>
      <c r="D58" s="38" t="e">
        <f t="shared" si="7"/>
        <v>#VALUE!</v>
      </c>
      <c r="E58" s="39" t="s">
        <v>91</v>
      </c>
      <c r="F58" s="40" t="e">
        <f t="shared" si="5"/>
        <v>#VALUE!</v>
      </c>
      <c r="G58" s="41"/>
      <c r="H58" s="40" t="e">
        <f t="shared" si="6"/>
        <v>#VALUE!</v>
      </c>
    </row>
    <row r="59" spans="1:8" ht="15" thickBot="1">
      <c r="A59" s="36">
        <v>16</v>
      </c>
      <c r="B59" s="37" t="s">
        <v>91</v>
      </c>
      <c r="C59" s="37" t="s">
        <v>91</v>
      </c>
      <c r="D59" s="38" t="e">
        <f t="shared" si="7"/>
        <v>#VALUE!</v>
      </c>
      <c r="E59" s="39" t="s">
        <v>91</v>
      </c>
      <c r="F59" s="40" t="e">
        <f t="shared" si="5"/>
        <v>#VALUE!</v>
      </c>
      <c r="G59" s="41"/>
      <c r="H59" s="40" t="e">
        <f t="shared" si="6"/>
        <v>#VALUE!</v>
      </c>
    </row>
    <row r="60" spans="1:8" ht="15" thickBot="1">
      <c r="A60" s="36">
        <v>17</v>
      </c>
      <c r="B60" s="37" t="s">
        <v>91</v>
      </c>
      <c r="C60" s="37" t="s">
        <v>91</v>
      </c>
      <c r="D60" s="38" t="e">
        <f t="shared" si="7"/>
        <v>#VALUE!</v>
      </c>
      <c r="E60" s="39" t="s">
        <v>91</v>
      </c>
      <c r="F60" s="40" t="e">
        <f t="shared" si="5"/>
        <v>#VALUE!</v>
      </c>
      <c r="G60" s="41"/>
      <c r="H60" s="40" t="e">
        <f t="shared" si="6"/>
        <v>#VALUE!</v>
      </c>
    </row>
    <row r="61" spans="1:8" ht="15" thickBot="1">
      <c r="A61" s="36">
        <v>18</v>
      </c>
      <c r="B61" s="37" t="s">
        <v>91</v>
      </c>
      <c r="C61" s="37" t="s">
        <v>91</v>
      </c>
      <c r="D61" s="38" t="e">
        <f t="shared" si="7"/>
        <v>#VALUE!</v>
      </c>
      <c r="E61" s="39" t="s">
        <v>91</v>
      </c>
      <c r="F61" s="40" t="e">
        <f t="shared" si="5"/>
        <v>#VALUE!</v>
      </c>
      <c r="G61" s="41"/>
      <c r="H61" s="40" t="e">
        <f t="shared" si="6"/>
        <v>#VALUE!</v>
      </c>
    </row>
    <row r="62" spans="1:8" ht="15" thickBot="1">
      <c r="A62" s="36">
        <v>19</v>
      </c>
      <c r="B62" s="37" t="s">
        <v>91</v>
      </c>
      <c r="C62" s="37" t="s">
        <v>91</v>
      </c>
      <c r="D62" s="38" t="e">
        <f t="shared" si="7"/>
        <v>#VALUE!</v>
      </c>
      <c r="E62" s="39" t="s">
        <v>91</v>
      </c>
      <c r="F62" s="40" t="e">
        <f t="shared" si="5"/>
        <v>#VALUE!</v>
      </c>
      <c r="G62" s="41"/>
      <c r="H62" s="40" t="e">
        <f t="shared" si="6"/>
        <v>#VALUE!</v>
      </c>
    </row>
    <row r="63" spans="1:8" ht="15" thickBot="1">
      <c r="A63" s="36">
        <v>20</v>
      </c>
      <c r="B63" s="37"/>
      <c r="C63" s="37"/>
      <c r="D63" s="38" t="e">
        <f>C63-C62</f>
        <v>#VALUE!</v>
      </c>
      <c r="E63" s="39"/>
      <c r="F63" s="40" t="e">
        <f t="shared" si="5"/>
        <v>#VALUE!</v>
      </c>
      <c r="G63" s="41"/>
      <c r="H63" s="40" t="e">
        <f t="shared" si="6"/>
        <v>#VALUE!</v>
      </c>
    </row>
    <row r="64" spans="1:8">
      <c r="A64" s="36" t="s">
        <v>163</v>
      </c>
      <c r="B64" s="42" t="s">
        <v>91</v>
      </c>
      <c r="C64" s="42" t="s">
        <v>91</v>
      </c>
      <c r="D64" s="38" t="e">
        <f>SUM(D44:D63)</f>
        <v>#VALUE!</v>
      </c>
      <c r="E64" s="43" t="e">
        <f>AVERAGE(E44:E62)</f>
        <v>#DIV/0!</v>
      </c>
      <c r="F64" s="40" t="e">
        <f>AVERAGE(F44:F62)</f>
        <v>#VALUE!</v>
      </c>
      <c r="G64" s="44" t="e">
        <f>AVERAGE(G44:G63)</f>
        <v>#DIV/0!</v>
      </c>
      <c r="H64" s="40" t="e">
        <f>AVERAGE(H45:H63)</f>
        <v>#DIV/0!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D7FEC-D480-42C0-B4F0-AEDD8D96B246}">
  <sheetPr>
    <tabColor rgb="FF0070C0"/>
  </sheetPr>
  <dimension ref="A1:F64"/>
  <sheetViews>
    <sheetView topLeftCell="A4" workbookViewId="0">
      <selection activeCell="A64" sqref="A64"/>
    </sheetView>
  </sheetViews>
  <sheetFormatPr defaultRowHeight="14.4"/>
  <cols>
    <col min="1" max="1" width="13.88671875" customWidth="1"/>
    <col min="2" max="2" width="26.33203125" customWidth="1"/>
    <col min="3" max="3" width="14.88671875" customWidth="1"/>
    <col min="4" max="4" width="36.88671875" customWidth="1"/>
  </cols>
  <sheetData>
    <row r="1" spans="1:4" s="214" customFormat="1" ht="17.399999999999999">
      <c r="A1" s="213" t="s">
        <v>866</v>
      </c>
      <c r="B1" s="214" t="s">
        <v>867</v>
      </c>
    </row>
    <row r="2" spans="1:4" ht="15" thickBot="1">
      <c r="A2" s="215"/>
    </row>
    <row r="3" spans="1:4" s="219" customFormat="1" ht="25.95" customHeight="1" thickBot="1">
      <c r="A3" s="216" t="s">
        <v>889</v>
      </c>
      <c r="B3" s="217" t="s">
        <v>91</v>
      </c>
      <c r="C3" s="218" t="s">
        <v>92</v>
      </c>
      <c r="D3" s="217" t="s">
        <v>91</v>
      </c>
    </row>
    <row r="4" spans="1:4" ht="15.6">
      <c r="A4" s="220"/>
    </row>
    <row r="5" spans="1:4">
      <c r="A5" s="221"/>
    </row>
    <row r="6" spans="1:4" ht="24.6">
      <c r="B6" s="222" t="s">
        <v>868</v>
      </c>
    </row>
    <row r="7" spans="1:4">
      <c r="B7" s="215"/>
    </row>
    <row r="8" spans="1:4">
      <c r="B8" s="223" t="s">
        <v>1448</v>
      </c>
    </row>
    <row r="9" spans="1:4">
      <c r="B9" s="221"/>
    </row>
    <row r="10" spans="1:4">
      <c r="B10" s="221" t="s">
        <v>869</v>
      </c>
    </row>
    <row r="11" spans="1:4">
      <c r="B11" s="224" t="s">
        <v>870</v>
      </c>
    </row>
    <row r="12" spans="1:4">
      <c r="B12" s="224" t="s">
        <v>871</v>
      </c>
    </row>
    <row r="13" spans="1:4">
      <c r="B13" s="224" t="s">
        <v>872</v>
      </c>
    </row>
    <row r="14" spans="1:4">
      <c r="B14" s="221"/>
    </row>
    <row r="15" spans="1:4">
      <c r="B15" s="221" t="s">
        <v>873</v>
      </c>
    </row>
    <row r="16" spans="1:4">
      <c r="B16" s="224" t="s">
        <v>874</v>
      </c>
    </row>
    <row r="17" spans="2:2">
      <c r="B17" s="224" t="s">
        <v>875</v>
      </c>
    </row>
    <row r="18" spans="2:2">
      <c r="B18" s="224" t="s">
        <v>876</v>
      </c>
    </row>
    <row r="19" spans="2:2">
      <c r="B19" s="224" t="s">
        <v>877</v>
      </c>
    </row>
    <row r="20" spans="2:2">
      <c r="B20" s="221"/>
    </row>
    <row r="21" spans="2:2">
      <c r="B21" s="221" t="s">
        <v>878</v>
      </c>
    </row>
    <row r="22" spans="2:2">
      <c r="B22" s="224" t="s">
        <v>879</v>
      </c>
    </row>
    <row r="23" spans="2:2">
      <c r="B23" s="224" t="s">
        <v>880</v>
      </c>
    </row>
    <row r="24" spans="2:2">
      <c r="B24" s="225"/>
    </row>
    <row r="25" spans="2:2">
      <c r="B25" s="223" t="s">
        <v>881</v>
      </c>
    </row>
    <row r="26" spans="2:2">
      <c r="B26" s="223"/>
    </row>
    <row r="27" spans="2:2">
      <c r="B27" s="221" t="s">
        <v>882</v>
      </c>
    </row>
    <row r="28" spans="2:2">
      <c r="B28" s="224" t="s">
        <v>883</v>
      </c>
    </row>
    <row r="29" spans="2:2">
      <c r="B29" s="224" t="s">
        <v>884</v>
      </c>
    </row>
    <row r="30" spans="2:2">
      <c r="B30" s="223"/>
    </row>
    <row r="31" spans="2:2">
      <c r="B31" s="223" t="s">
        <v>885</v>
      </c>
    </row>
    <row r="32" spans="2:2">
      <c r="B32" s="223"/>
    </row>
    <row r="33" spans="1:6">
      <c r="B33" s="221" t="s">
        <v>886</v>
      </c>
    </row>
    <row r="34" spans="1:6">
      <c r="B34" s="224" t="s">
        <v>887</v>
      </c>
    </row>
    <row r="35" spans="1:6" ht="15.6">
      <c r="A35" s="220"/>
    </row>
    <row r="36" spans="1:6" ht="15.6">
      <c r="A36" s="220"/>
    </row>
    <row r="37" spans="1:6" ht="16.2">
      <c r="A37" s="203" t="s">
        <v>888</v>
      </c>
    </row>
    <row r="38" spans="1:6" ht="15.6">
      <c r="A38" s="220"/>
    </row>
    <row r="39" spans="1:6" ht="18.600000000000001" thickBot="1">
      <c r="A39" s="226"/>
      <c r="B39" s="227" t="s">
        <v>301</v>
      </c>
      <c r="C39" s="227" t="s">
        <v>302</v>
      </c>
      <c r="D39" s="228" t="s">
        <v>303</v>
      </c>
      <c r="E39" s="227" t="s">
        <v>314</v>
      </c>
      <c r="F39" s="227" t="s">
        <v>304</v>
      </c>
    </row>
    <row r="40" spans="1:6" ht="15" thickBot="1">
      <c r="A40" s="229"/>
      <c r="B40" s="230" t="s">
        <v>308</v>
      </c>
      <c r="C40" s="230" t="s">
        <v>306</v>
      </c>
      <c r="D40" s="231" t="s">
        <v>57</v>
      </c>
      <c r="E40" s="230" t="s">
        <v>312</v>
      </c>
      <c r="F40" s="230" t="s">
        <v>305</v>
      </c>
    </row>
    <row r="41" spans="1:6" ht="15" thickBot="1">
      <c r="A41" s="229"/>
      <c r="B41" s="230" t="s">
        <v>309</v>
      </c>
      <c r="C41" s="230" t="s">
        <v>306</v>
      </c>
      <c r="D41" s="231" t="s">
        <v>311</v>
      </c>
      <c r="E41" s="230"/>
      <c r="F41" s="230" t="s">
        <v>315</v>
      </c>
    </row>
    <row r="42" spans="1:6" ht="18.600000000000001" thickBot="1">
      <c r="A42" s="229"/>
      <c r="B42" s="230" t="s">
        <v>310</v>
      </c>
      <c r="C42" s="230" t="s">
        <v>307</v>
      </c>
      <c r="D42" s="231" t="s">
        <v>57</v>
      </c>
      <c r="E42" s="230" t="s">
        <v>313</v>
      </c>
      <c r="F42" s="230" t="s">
        <v>316</v>
      </c>
    </row>
    <row r="43" spans="1:6" ht="15" thickBot="1">
      <c r="A43" s="232">
        <v>1</v>
      </c>
      <c r="B43" s="233"/>
      <c r="C43" s="233" t="s">
        <v>91</v>
      </c>
      <c r="D43" s="234"/>
      <c r="E43" s="233"/>
      <c r="F43" s="233"/>
    </row>
    <row r="44" spans="1:6" ht="15" thickBot="1">
      <c r="A44" s="232">
        <v>2</v>
      </c>
      <c r="B44" s="233" t="s">
        <v>91</v>
      </c>
      <c r="C44" s="233" t="s">
        <v>91</v>
      </c>
      <c r="D44" s="234"/>
      <c r="E44" s="233"/>
      <c r="F44" s="233"/>
    </row>
    <row r="45" spans="1:6" ht="15" thickBot="1">
      <c r="A45" s="232">
        <v>3</v>
      </c>
      <c r="B45" s="233" t="s">
        <v>91</v>
      </c>
      <c r="C45" s="233" t="s">
        <v>91</v>
      </c>
      <c r="D45" s="234"/>
      <c r="E45" s="233"/>
      <c r="F45" s="233"/>
    </row>
    <row r="46" spans="1:6" ht="15" thickBot="1">
      <c r="A46" s="232">
        <v>4</v>
      </c>
      <c r="B46" s="233" t="s">
        <v>91</v>
      </c>
      <c r="C46" s="233" t="s">
        <v>91</v>
      </c>
      <c r="D46" s="234"/>
      <c r="E46" s="233"/>
      <c r="F46" s="233"/>
    </row>
    <row r="47" spans="1:6" ht="15" thickBot="1">
      <c r="A47" s="232">
        <v>5</v>
      </c>
      <c r="B47" s="233" t="s">
        <v>91</v>
      </c>
      <c r="C47" s="233" t="s">
        <v>91</v>
      </c>
      <c r="D47" s="234"/>
      <c r="E47" s="233"/>
      <c r="F47" s="233"/>
    </row>
    <row r="48" spans="1:6" ht="15" thickBot="1">
      <c r="A48" s="232">
        <v>6</v>
      </c>
      <c r="B48" s="233" t="s">
        <v>91</v>
      </c>
      <c r="C48" s="233" t="s">
        <v>91</v>
      </c>
      <c r="D48" s="234"/>
      <c r="E48" s="233"/>
      <c r="F48" s="233"/>
    </row>
    <row r="49" spans="1:6" ht="15" thickBot="1">
      <c r="A49" s="232">
        <v>7</v>
      </c>
      <c r="B49" s="233" t="s">
        <v>91</v>
      </c>
      <c r="C49" s="233" t="s">
        <v>91</v>
      </c>
      <c r="D49" s="234"/>
      <c r="E49" s="233"/>
      <c r="F49" s="233"/>
    </row>
    <row r="50" spans="1:6" ht="15" thickBot="1">
      <c r="A50" s="232">
        <v>8</v>
      </c>
      <c r="B50" s="233" t="s">
        <v>91</v>
      </c>
      <c r="C50" s="233" t="s">
        <v>91</v>
      </c>
      <c r="D50" s="234"/>
      <c r="E50" s="233"/>
      <c r="F50" s="233"/>
    </row>
    <row r="51" spans="1:6" ht="15" thickBot="1">
      <c r="A51" s="232">
        <v>9</v>
      </c>
      <c r="B51" s="233" t="s">
        <v>91</v>
      </c>
      <c r="C51" s="233" t="s">
        <v>91</v>
      </c>
      <c r="D51" s="234"/>
      <c r="E51" s="233"/>
      <c r="F51" s="233"/>
    </row>
    <row r="52" spans="1:6" ht="15" thickBot="1">
      <c r="A52" s="232">
        <v>10</v>
      </c>
      <c r="B52" s="233" t="s">
        <v>91</v>
      </c>
      <c r="C52" s="233" t="s">
        <v>91</v>
      </c>
      <c r="D52" s="234"/>
      <c r="E52" s="233"/>
      <c r="F52" s="233"/>
    </row>
    <row r="53" spans="1:6" ht="15" thickBot="1">
      <c r="A53" s="232">
        <v>11</v>
      </c>
      <c r="B53" s="233" t="s">
        <v>91</v>
      </c>
      <c r="C53" s="233" t="s">
        <v>91</v>
      </c>
      <c r="D53" s="234"/>
      <c r="E53" s="233"/>
      <c r="F53" s="233"/>
    </row>
    <row r="54" spans="1:6" ht="15" thickBot="1">
      <c r="A54" s="232">
        <v>12</v>
      </c>
      <c r="B54" s="233" t="s">
        <v>91</v>
      </c>
      <c r="C54" s="233" t="s">
        <v>91</v>
      </c>
      <c r="D54" s="234"/>
      <c r="E54" s="233"/>
      <c r="F54" s="233"/>
    </row>
    <row r="55" spans="1:6" ht="15" thickBot="1">
      <c r="A55" s="232">
        <v>13</v>
      </c>
      <c r="B55" s="233" t="s">
        <v>91</v>
      </c>
      <c r="C55" s="233" t="s">
        <v>91</v>
      </c>
      <c r="D55" s="234"/>
      <c r="E55" s="233"/>
      <c r="F55" s="233"/>
    </row>
    <row r="56" spans="1:6" ht="15" thickBot="1">
      <c r="A56" s="232">
        <v>14</v>
      </c>
      <c r="B56" s="233" t="s">
        <v>91</v>
      </c>
      <c r="C56" s="233" t="s">
        <v>91</v>
      </c>
      <c r="D56" s="234"/>
      <c r="E56" s="233"/>
      <c r="F56" s="233"/>
    </row>
    <row r="57" spans="1:6" ht="15" thickBot="1">
      <c r="A57" s="232">
        <v>15</v>
      </c>
      <c r="B57" s="233" t="s">
        <v>91</v>
      </c>
      <c r="C57" s="233" t="s">
        <v>91</v>
      </c>
      <c r="D57" s="234"/>
      <c r="E57" s="233"/>
      <c r="F57" s="233"/>
    </row>
    <row r="58" spans="1:6" ht="15" thickBot="1">
      <c r="A58" s="232">
        <v>16</v>
      </c>
      <c r="B58" s="233" t="s">
        <v>91</v>
      </c>
      <c r="C58" s="233" t="s">
        <v>91</v>
      </c>
      <c r="D58" s="234"/>
      <c r="E58" s="233"/>
      <c r="F58" s="233"/>
    </row>
    <row r="59" spans="1:6" ht="15" thickBot="1">
      <c r="A59" s="232">
        <v>17</v>
      </c>
      <c r="B59" s="233" t="s">
        <v>91</v>
      </c>
      <c r="C59" s="233" t="s">
        <v>91</v>
      </c>
      <c r="D59" s="234"/>
      <c r="E59" s="233"/>
      <c r="F59" s="233"/>
    </row>
    <row r="60" spans="1:6" ht="15" thickBot="1">
      <c r="A60" s="232">
        <v>18</v>
      </c>
      <c r="B60" s="233" t="s">
        <v>91</v>
      </c>
      <c r="C60" s="233" t="s">
        <v>91</v>
      </c>
      <c r="D60" s="234"/>
      <c r="E60" s="233"/>
      <c r="F60" s="233"/>
    </row>
    <row r="61" spans="1:6" ht="15" thickBot="1">
      <c r="A61" s="232">
        <v>19</v>
      </c>
      <c r="B61" s="233" t="s">
        <v>91</v>
      </c>
      <c r="C61" s="233" t="s">
        <v>91</v>
      </c>
      <c r="D61" s="234"/>
      <c r="E61" s="233"/>
      <c r="F61" s="233"/>
    </row>
    <row r="62" spans="1:6" ht="15" thickBot="1">
      <c r="A62" s="232">
        <v>20</v>
      </c>
      <c r="B62" s="233" t="s">
        <v>91</v>
      </c>
      <c r="C62" s="233" t="s">
        <v>91</v>
      </c>
      <c r="D62" s="234"/>
      <c r="E62" s="233"/>
      <c r="F62" s="233"/>
    </row>
    <row r="63" spans="1:6" ht="15.6">
      <c r="A63" s="220"/>
    </row>
    <row r="64" spans="1:6">
      <c r="A64" s="10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484C-5F78-47EE-BC16-EE6991D578FE}">
  <sheetPr>
    <tabColor rgb="FF0070C0"/>
  </sheetPr>
  <dimension ref="A1:B92"/>
  <sheetViews>
    <sheetView topLeftCell="A25" workbookViewId="0">
      <selection activeCell="B91" sqref="B91"/>
    </sheetView>
  </sheetViews>
  <sheetFormatPr defaultRowHeight="14.4"/>
  <cols>
    <col min="1" max="1" width="20.33203125" customWidth="1"/>
    <col min="2" max="2" width="79.6640625" customWidth="1"/>
  </cols>
  <sheetData>
    <row r="1" spans="1:2" ht="19.8">
      <c r="A1" s="214" t="s">
        <v>890</v>
      </c>
    </row>
    <row r="2" spans="1:2" ht="15" thickBot="1"/>
    <row r="3" spans="1:2" ht="15" thickBot="1">
      <c r="A3" s="235"/>
      <c r="B3" s="236" t="s">
        <v>0</v>
      </c>
    </row>
    <row r="4" spans="1:2" ht="15" thickBot="1">
      <c r="A4" s="237" t="s">
        <v>1449</v>
      </c>
      <c r="B4" s="238" t="s">
        <v>891</v>
      </c>
    </row>
    <row r="5" spans="1:2" ht="15" thickBot="1">
      <c r="A5" s="237" t="s">
        <v>240</v>
      </c>
      <c r="B5" s="238" t="s">
        <v>891</v>
      </c>
    </row>
    <row r="6" spans="1:2" ht="15" thickBot="1">
      <c r="A6" s="237" t="s">
        <v>146</v>
      </c>
      <c r="B6" s="238" t="s">
        <v>891</v>
      </c>
    </row>
    <row r="7" spans="1:2">
      <c r="A7" s="360" t="s">
        <v>892</v>
      </c>
      <c r="B7" s="362" t="s">
        <v>1450</v>
      </c>
    </row>
    <row r="8" spans="1:2" ht="34.200000000000003" customHeight="1" thickBot="1">
      <c r="A8" s="361"/>
      <c r="B8" s="363"/>
    </row>
    <row r="9" spans="1:2">
      <c r="A9" s="114"/>
    </row>
    <row r="10" spans="1:2" ht="15" thickBot="1">
      <c r="A10" s="239" t="s">
        <v>893</v>
      </c>
    </row>
    <row r="11" spans="1:2" ht="16.5" customHeight="1" thickBot="1">
      <c r="A11" s="240"/>
      <c r="B11" s="241" t="s">
        <v>894</v>
      </c>
    </row>
    <row r="12" spans="1:2" ht="15" thickBot="1">
      <c r="A12" s="242" t="s">
        <v>895</v>
      </c>
      <c r="B12" s="243" t="s">
        <v>896</v>
      </c>
    </row>
    <row r="13" spans="1:2" ht="15" thickBot="1">
      <c r="A13" s="244" t="s">
        <v>897</v>
      </c>
      <c r="B13" s="245" t="s">
        <v>91</v>
      </c>
    </row>
    <row r="14" spans="1:2" ht="15" thickBot="1">
      <c r="A14" s="244" t="s">
        <v>898</v>
      </c>
      <c r="B14" s="245" t="s">
        <v>91</v>
      </c>
    </row>
    <row r="15" spans="1:2" ht="15" thickBot="1">
      <c r="A15" s="244" t="s">
        <v>899</v>
      </c>
      <c r="B15" s="245" t="s">
        <v>91</v>
      </c>
    </row>
    <row r="16" spans="1:2" ht="15" thickBot="1">
      <c r="A16" s="244" t="s">
        <v>900</v>
      </c>
      <c r="B16" s="245" t="s">
        <v>91</v>
      </c>
    </row>
    <row r="17" spans="1:2" ht="15" thickBot="1">
      <c r="A17" s="244" t="s">
        <v>901</v>
      </c>
      <c r="B17" s="245" t="s">
        <v>91</v>
      </c>
    </row>
    <row r="18" spans="1:2" ht="15" thickBot="1">
      <c r="A18" s="244" t="s">
        <v>902</v>
      </c>
      <c r="B18" s="245" t="s">
        <v>91</v>
      </c>
    </row>
    <row r="19" spans="1:2" ht="15" thickBot="1">
      <c r="A19" s="244" t="s">
        <v>903</v>
      </c>
      <c r="B19" s="245" t="s">
        <v>91</v>
      </c>
    </row>
    <row r="20" spans="1:2" ht="28.95" customHeight="1" thickBot="1">
      <c r="A20" s="246" t="s">
        <v>904</v>
      </c>
      <c r="B20" s="247" t="s">
        <v>91</v>
      </c>
    </row>
    <row r="21" spans="1:2" ht="22.2" customHeight="1" thickBot="1">
      <c r="A21" s="246" t="s">
        <v>905</v>
      </c>
      <c r="B21" s="247" t="s">
        <v>91</v>
      </c>
    </row>
    <row r="22" spans="1:2" ht="25.95" customHeight="1" thickBot="1">
      <c r="A22" s="246" t="s">
        <v>906</v>
      </c>
      <c r="B22" s="247" t="s">
        <v>91</v>
      </c>
    </row>
    <row r="23" spans="1:2" ht="22.5" customHeight="1" thickBot="1">
      <c r="A23" s="246" t="s">
        <v>907</v>
      </c>
      <c r="B23" s="247" t="s">
        <v>91</v>
      </c>
    </row>
    <row r="24" spans="1:2" ht="19.2" customHeight="1" thickBot="1">
      <c r="A24" s="246" t="s">
        <v>908</v>
      </c>
      <c r="B24" s="247" t="s">
        <v>91</v>
      </c>
    </row>
    <row r="25" spans="1:2">
      <c r="A25" s="239"/>
    </row>
    <row r="26" spans="1:2" ht="15" thickBot="1">
      <c r="A26" s="239" t="s">
        <v>1451</v>
      </c>
    </row>
    <row r="27" spans="1:2" ht="15" thickBot="1">
      <c r="A27" s="240"/>
      <c r="B27" s="241"/>
    </row>
    <row r="28" spans="1:2">
      <c r="A28" s="354"/>
      <c r="B28" s="356" t="s">
        <v>91</v>
      </c>
    </row>
    <row r="29" spans="1:2" ht="15" thickBot="1">
      <c r="A29" s="355"/>
      <c r="B29" s="357"/>
    </row>
    <row r="30" spans="1:2">
      <c r="A30" s="354"/>
      <c r="B30" s="356" t="s">
        <v>91</v>
      </c>
    </row>
    <row r="31" spans="1:2" ht="15" thickBot="1">
      <c r="A31" s="355"/>
      <c r="B31" s="357"/>
    </row>
    <row r="32" spans="1:2">
      <c r="A32" s="354"/>
      <c r="B32" s="356" t="s">
        <v>91</v>
      </c>
    </row>
    <row r="33" spans="1:2" ht="15" thickBot="1">
      <c r="A33" s="355"/>
      <c r="B33" s="357"/>
    </row>
    <row r="34" spans="1:2">
      <c r="A34" s="354"/>
      <c r="B34" s="356" t="s">
        <v>91</v>
      </c>
    </row>
    <row r="35" spans="1:2" ht="15" thickBot="1">
      <c r="A35" s="355"/>
      <c r="B35" s="357"/>
    </row>
    <row r="36" spans="1:2">
      <c r="A36" s="354"/>
      <c r="B36" s="356" t="s">
        <v>91</v>
      </c>
    </row>
    <row r="37" spans="1:2" ht="15" thickBot="1">
      <c r="A37" s="358"/>
      <c r="B37" s="359"/>
    </row>
    <row r="38" spans="1:2">
      <c r="A38" s="239"/>
    </row>
    <row r="39" spans="1:2">
      <c r="B39" s="248" t="s">
        <v>1452</v>
      </c>
    </row>
    <row r="41" spans="1:2">
      <c r="B41" s="249" t="s">
        <v>909</v>
      </c>
    </row>
    <row r="42" spans="1:2">
      <c r="B42" s="250" t="s">
        <v>1453</v>
      </c>
    </row>
    <row r="43" spans="1:2">
      <c r="B43" s="250" t="s">
        <v>910</v>
      </c>
    </row>
    <row r="44" spans="1:2" ht="24">
      <c r="B44" s="250" t="s">
        <v>911</v>
      </c>
    </row>
    <row r="45" spans="1:2">
      <c r="B45" s="250" t="s">
        <v>1454</v>
      </c>
    </row>
    <row r="46" spans="1:2">
      <c r="B46" s="250" t="s">
        <v>912</v>
      </c>
    </row>
    <row r="47" spans="1:2">
      <c r="B47" s="249"/>
    </row>
    <row r="48" spans="1:2">
      <c r="B48" s="249" t="s">
        <v>913</v>
      </c>
    </row>
    <row r="49" spans="2:2">
      <c r="B49" s="250" t="s">
        <v>914</v>
      </c>
    </row>
    <row r="50" spans="2:2" ht="23.4">
      <c r="B50" s="250" t="s">
        <v>1455</v>
      </c>
    </row>
    <row r="51" spans="2:2" ht="23.4">
      <c r="B51" s="250" t="s">
        <v>915</v>
      </c>
    </row>
    <row r="52" spans="2:2">
      <c r="B52" s="250" t="s">
        <v>916</v>
      </c>
    </row>
    <row r="53" spans="2:2">
      <c r="B53" s="249"/>
    </row>
    <row r="54" spans="2:2">
      <c r="B54" s="249" t="s">
        <v>917</v>
      </c>
    </row>
    <row r="55" spans="2:2" ht="24">
      <c r="B55" s="250" t="s">
        <v>1456</v>
      </c>
    </row>
    <row r="56" spans="2:2" ht="24">
      <c r="B56" s="250" t="s">
        <v>918</v>
      </c>
    </row>
    <row r="57" spans="2:2" ht="24">
      <c r="B57" s="250" t="s">
        <v>1457</v>
      </c>
    </row>
    <row r="58" spans="2:2" ht="23.4">
      <c r="B58" s="250" t="s">
        <v>1458</v>
      </c>
    </row>
    <row r="59" spans="2:2" ht="24">
      <c r="B59" s="250" t="s">
        <v>1459</v>
      </c>
    </row>
    <row r="60" spans="2:2" ht="23.4">
      <c r="B60" s="250" t="s">
        <v>1460</v>
      </c>
    </row>
    <row r="61" spans="2:2">
      <c r="B61" s="249"/>
    </row>
    <row r="62" spans="2:2">
      <c r="B62" s="249" t="s">
        <v>919</v>
      </c>
    </row>
    <row r="63" spans="2:2">
      <c r="B63" s="251" t="s">
        <v>920</v>
      </c>
    </row>
    <row r="64" spans="2:2">
      <c r="B64" s="251" t="s">
        <v>921</v>
      </c>
    </row>
    <row r="65" spans="2:2">
      <c r="B65" s="251" t="s">
        <v>922</v>
      </c>
    </row>
    <row r="66" spans="2:2">
      <c r="B66" s="251" t="s">
        <v>923</v>
      </c>
    </row>
    <row r="67" spans="2:2">
      <c r="B67" s="251" t="s">
        <v>924</v>
      </c>
    </row>
    <row r="68" spans="2:2">
      <c r="B68" s="251" t="s">
        <v>925</v>
      </c>
    </row>
    <row r="69" spans="2:2">
      <c r="B69" s="252"/>
    </row>
    <row r="70" spans="2:2">
      <c r="B70" s="249" t="s">
        <v>926</v>
      </c>
    </row>
    <row r="71" spans="2:2">
      <c r="B71" s="251" t="s">
        <v>927</v>
      </c>
    </row>
    <row r="72" spans="2:2">
      <c r="B72" s="251" t="s">
        <v>1461</v>
      </c>
    </row>
    <row r="73" spans="2:2">
      <c r="B73" s="249"/>
    </row>
    <row r="74" spans="2:2">
      <c r="B74" s="249" t="s">
        <v>929</v>
      </c>
    </row>
    <row r="75" spans="2:2">
      <c r="B75" s="251" t="s">
        <v>928</v>
      </c>
    </row>
    <row r="76" spans="2:2">
      <c r="B76" s="251" t="s">
        <v>930</v>
      </c>
    </row>
    <row r="77" spans="2:2">
      <c r="B77" s="249"/>
    </row>
    <row r="78" spans="2:2">
      <c r="B78" s="249" t="s">
        <v>931</v>
      </c>
    </row>
    <row r="79" spans="2:2">
      <c r="B79" s="251" t="s">
        <v>1461</v>
      </c>
    </row>
    <row r="80" spans="2:2">
      <c r="B80" s="251" t="s">
        <v>932</v>
      </c>
    </row>
    <row r="81" spans="1:2">
      <c r="B81" s="249"/>
    </row>
    <row r="82" spans="1:2">
      <c r="B82" s="249" t="s">
        <v>933</v>
      </c>
    </row>
    <row r="83" spans="1:2">
      <c r="B83" s="251" t="s">
        <v>934</v>
      </c>
    </row>
    <row r="84" spans="1:2">
      <c r="B84" s="251" t="s">
        <v>1462</v>
      </c>
    </row>
    <row r="85" spans="1:2">
      <c r="B85" s="249"/>
    </row>
    <row r="86" spans="1:2">
      <c r="B86" s="249" t="s">
        <v>935</v>
      </c>
    </row>
    <row r="87" spans="1:2">
      <c r="B87" s="251" t="s">
        <v>936</v>
      </c>
    </row>
    <row r="88" spans="1:2">
      <c r="B88" s="251" t="s">
        <v>937</v>
      </c>
    </row>
    <row r="89" spans="1:2">
      <c r="B89" s="251" t="s">
        <v>938</v>
      </c>
    </row>
    <row r="90" spans="1:2">
      <c r="B90" s="251" t="s">
        <v>939</v>
      </c>
    </row>
    <row r="91" spans="1:2">
      <c r="B91" s="251" t="s">
        <v>940</v>
      </c>
    </row>
    <row r="92" spans="1:2" ht="16.2">
      <c r="A92" s="203"/>
    </row>
  </sheetData>
  <mergeCells count="12">
    <mergeCell ref="A7:A8"/>
    <mergeCell ref="B7:B8"/>
    <mergeCell ref="A28:A29"/>
    <mergeCell ref="B28:B29"/>
    <mergeCell ref="A30:A31"/>
    <mergeCell ref="B30:B31"/>
    <mergeCell ref="A32:A33"/>
    <mergeCell ref="B32:B33"/>
    <mergeCell ref="A34:A35"/>
    <mergeCell ref="B34:B35"/>
    <mergeCell ref="A36:A37"/>
    <mergeCell ref="B36:B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D5E9-8F68-488C-9ACF-9435E429F206}">
  <sheetPr>
    <tabColor rgb="FF0070C0"/>
  </sheetPr>
  <dimension ref="A1:N52"/>
  <sheetViews>
    <sheetView topLeftCell="A7" workbookViewId="0">
      <selection activeCell="K21" sqref="K21:N21"/>
    </sheetView>
  </sheetViews>
  <sheetFormatPr defaultRowHeight="14.4"/>
  <cols>
    <col min="1" max="1" width="5" customWidth="1"/>
    <col min="2" max="2" width="9.44140625" bestFit="1" customWidth="1"/>
    <col min="3" max="3" width="10.5546875" bestFit="1" customWidth="1"/>
    <col min="4" max="4" width="9.44140625" bestFit="1" customWidth="1"/>
    <col min="5" max="5" width="10.6640625" customWidth="1"/>
    <col min="6" max="7" width="9.6640625" bestFit="1" customWidth="1"/>
    <col min="8" max="8" width="12.33203125" customWidth="1"/>
    <col min="9" max="9" width="9.6640625" customWidth="1"/>
    <col min="11" max="11" width="27.44140625" customWidth="1"/>
    <col min="12" max="13" width="9.33203125" bestFit="1" customWidth="1"/>
    <col min="14" max="14" width="9.44140625" bestFit="1" customWidth="1"/>
  </cols>
  <sheetData>
    <row r="1" spans="1:14">
      <c r="A1" s="13" t="s">
        <v>164</v>
      </c>
      <c r="B1" s="7"/>
      <c r="C1" s="8"/>
      <c r="D1" s="6"/>
      <c r="E1" s="75"/>
      <c r="F1" s="6"/>
      <c r="G1" s="6"/>
      <c r="K1" s="13" t="s">
        <v>291</v>
      </c>
    </row>
    <row r="2" spans="1:14" ht="27">
      <c r="A2" s="207"/>
      <c r="B2" s="207" t="s">
        <v>146</v>
      </c>
      <c r="C2" s="207" t="s">
        <v>181</v>
      </c>
      <c r="D2" s="207" t="s">
        <v>182</v>
      </c>
      <c r="E2" s="207" t="s">
        <v>149</v>
      </c>
      <c r="F2" s="207" t="s">
        <v>215</v>
      </c>
      <c r="G2" s="207" t="s">
        <v>150</v>
      </c>
      <c r="H2" s="207" t="s">
        <v>183</v>
      </c>
      <c r="I2" s="207" t="s">
        <v>152</v>
      </c>
      <c r="K2" s="284" t="s">
        <v>165</v>
      </c>
      <c r="L2" s="284" t="s">
        <v>166</v>
      </c>
      <c r="M2" s="284" t="s">
        <v>276</v>
      </c>
      <c r="N2" s="284" t="s">
        <v>168</v>
      </c>
    </row>
    <row r="3" spans="1:14">
      <c r="A3" s="14">
        <v>0</v>
      </c>
      <c r="B3" s="15">
        <v>40554</v>
      </c>
      <c r="C3" s="16">
        <v>35000</v>
      </c>
      <c r="D3" s="16">
        <v>10000</v>
      </c>
      <c r="E3" s="16">
        <v>30</v>
      </c>
      <c r="F3" s="16">
        <v>2</v>
      </c>
      <c r="G3" s="16">
        <f>D3*F3/E3</f>
        <v>666.66666666666663</v>
      </c>
      <c r="H3" s="16">
        <f>D3/E3*30</f>
        <v>10000</v>
      </c>
      <c r="I3" s="17">
        <f>F3*H3</f>
        <v>20000</v>
      </c>
      <c r="K3" s="49" t="s">
        <v>172</v>
      </c>
      <c r="L3" s="47">
        <v>355</v>
      </c>
      <c r="M3" s="48"/>
      <c r="N3" s="48"/>
    </row>
    <row r="4" spans="1:14">
      <c r="A4" s="14">
        <v>0</v>
      </c>
      <c r="B4" s="15">
        <v>40586</v>
      </c>
      <c r="C4" s="16">
        <v>75000</v>
      </c>
      <c r="D4" s="16">
        <f>C4-C3</f>
        <v>40000</v>
      </c>
      <c r="E4" s="16">
        <f>B4-B3</f>
        <v>32</v>
      </c>
      <c r="F4" s="16">
        <v>2</v>
      </c>
      <c r="G4" s="16">
        <f>D4*F4/E4</f>
        <v>2500</v>
      </c>
      <c r="H4" s="16">
        <f>D4/E4*30</f>
        <v>37500</v>
      </c>
      <c r="I4" s="17">
        <f>F4*H4</f>
        <v>75000</v>
      </c>
      <c r="K4" s="49" t="s">
        <v>277</v>
      </c>
      <c r="L4" s="47">
        <v>12</v>
      </c>
      <c r="M4" s="48"/>
      <c r="N4" s="48"/>
    </row>
    <row r="5" spans="1:14" ht="18">
      <c r="A5" s="18" t="s">
        <v>153</v>
      </c>
      <c r="B5" s="19"/>
      <c r="C5" s="20"/>
      <c r="D5" s="21"/>
      <c r="E5" s="22" t="s">
        <v>91</v>
      </c>
      <c r="F5" s="21"/>
      <c r="G5" s="21"/>
      <c r="H5" s="22"/>
      <c r="I5" s="23" t="s">
        <v>91</v>
      </c>
      <c r="K5" s="49" t="s">
        <v>278</v>
      </c>
      <c r="L5" s="47">
        <v>50</v>
      </c>
      <c r="M5" s="48"/>
      <c r="N5" s="48"/>
    </row>
    <row r="6" spans="1:14">
      <c r="A6" s="18">
        <v>1</v>
      </c>
      <c r="B6" s="162"/>
      <c r="C6" s="20"/>
      <c r="D6" s="21">
        <f>C6-C5</f>
        <v>0</v>
      </c>
      <c r="E6" s="22">
        <f>B6-B5</f>
        <v>0</v>
      </c>
      <c r="F6" s="57">
        <v>2</v>
      </c>
      <c r="G6" s="21" t="e">
        <f>D6*F6/E6</f>
        <v>#DIV/0!</v>
      </c>
      <c r="H6" s="21" t="e">
        <f>D6/E6*30</f>
        <v>#DIV/0!</v>
      </c>
      <c r="I6" s="23" t="e">
        <f>H6*F6</f>
        <v>#DIV/0!</v>
      </c>
      <c r="K6" s="49" t="s">
        <v>279</v>
      </c>
      <c r="L6" s="47">
        <v>2</v>
      </c>
      <c r="M6" s="48"/>
      <c r="N6" s="48"/>
    </row>
    <row r="7" spans="1:14">
      <c r="A7" s="18">
        <v>2</v>
      </c>
      <c r="B7" s="19"/>
      <c r="C7" s="20"/>
      <c r="D7" s="21">
        <f t="shared" ref="D7:D24" si="0">C7-C6</f>
        <v>0</v>
      </c>
      <c r="E7" s="22">
        <f t="shared" ref="E7:E24" si="1">B7-B6</f>
        <v>0</v>
      </c>
      <c r="F7" s="57">
        <v>2</v>
      </c>
      <c r="G7" s="21" t="e">
        <f t="shared" ref="G7:G24" si="2">D7*F7/E7</f>
        <v>#DIV/0!</v>
      </c>
      <c r="H7" s="21" t="e">
        <f t="shared" ref="H7:H24" si="3">D7/E7*30</f>
        <v>#DIV/0!</v>
      </c>
      <c r="I7" s="23" t="e">
        <f t="shared" ref="I7:I24" si="4">H7*F7</f>
        <v>#DIV/0!</v>
      </c>
      <c r="K7" s="49" t="s">
        <v>280</v>
      </c>
      <c r="L7" s="47">
        <v>60</v>
      </c>
      <c r="M7" s="48"/>
      <c r="N7" s="48"/>
    </row>
    <row r="8" spans="1:14">
      <c r="A8" s="18">
        <v>3</v>
      </c>
      <c r="B8" s="19" t="s">
        <v>91</v>
      </c>
      <c r="C8" s="20" t="s">
        <v>91</v>
      </c>
      <c r="D8" s="21" t="e">
        <f t="shared" si="0"/>
        <v>#VALUE!</v>
      </c>
      <c r="E8" s="22" t="e">
        <f t="shared" si="1"/>
        <v>#VALUE!</v>
      </c>
      <c r="F8" s="57">
        <v>2</v>
      </c>
      <c r="G8" s="21" t="e">
        <f t="shared" si="2"/>
        <v>#VALUE!</v>
      </c>
      <c r="H8" s="21" t="e">
        <f t="shared" si="3"/>
        <v>#VALUE!</v>
      </c>
      <c r="I8" s="23" t="e">
        <f t="shared" si="4"/>
        <v>#VALUE!</v>
      </c>
      <c r="K8" s="49" t="s">
        <v>281</v>
      </c>
      <c r="L8" s="47">
        <v>20</v>
      </c>
      <c r="M8" s="48"/>
      <c r="N8" s="48"/>
    </row>
    <row r="9" spans="1:14">
      <c r="A9" s="18">
        <v>4</v>
      </c>
      <c r="B9" s="19" t="s">
        <v>91</v>
      </c>
      <c r="C9" s="20" t="s">
        <v>91</v>
      </c>
      <c r="D9" s="21" t="e">
        <f t="shared" si="0"/>
        <v>#VALUE!</v>
      </c>
      <c r="E9" s="22" t="e">
        <f t="shared" si="1"/>
        <v>#VALUE!</v>
      </c>
      <c r="F9" s="57">
        <v>2</v>
      </c>
      <c r="G9" s="21" t="e">
        <f t="shared" si="2"/>
        <v>#VALUE!</v>
      </c>
      <c r="H9" s="21" t="e">
        <f t="shared" si="3"/>
        <v>#VALUE!</v>
      </c>
      <c r="I9" s="23" t="e">
        <f t="shared" si="4"/>
        <v>#VALUE!</v>
      </c>
      <c r="K9" s="49" t="s">
        <v>282</v>
      </c>
      <c r="L9" s="47">
        <v>1000</v>
      </c>
      <c r="M9" s="48"/>
      <c r="N9" s="48"/>
    </row>
    <row r="10" spans="1:14">
      <c r="A10" s="18">
        <v>5</v>
      </c>
      <c r="B10" s="19" t="s">
        <v>91</v>
      </c>
      <c r="C10" s="20" t="s">
        <v>91</v>
      </c>
      <c r="D10" s="21" t="e">
        <f t="shared" si="0"/>
        <v>#VALUE!</v>
      </c>
      <c r="E10" s="22" t="e">
        <f t="shared" si="1"/>
        <v>#VALUE!</v>
      </c>
      <c r="F10" s="57">
        <v>2</v>
      </c>
      <c r="G10" s="21" t="e">
        <f t="shared" si="2"/>
        <v>#VALUE!</v>
      </c>
      <c r="H10" s="21" t="e">
        <f t="shared" si="3"/>
        <v>#VALUE!</v>
      </c>
      <c r="I10" s="23" t="e">
        <f t="shared" si="4"/>
        <v>#VALUE!</v>
      </c>
      <c r="K10" s="49" t="s">
        <v>283</v>
      </c>
      <c r="L10" s="47">
        <v>10</v>
      </c>
      <c r="M10" s="48"/>
      <c r="N10" s="48"/>
    </row>
    <row r="11" spans="1:14">
      <c r="A11" s="18">
        <v>6</v>
      </c>
      <c r="B11" s="19" t="s">
        <v>91</v>
      </c>
      <c r="C11" s="20" t="s">
        <v>91</v>
      </c>
      <c r="D11" s="21" t="e">
        <f t="shared" si="0"/>
        <v>#VALUE!</v>
      </c>
      <c r="E11" s="22" t="e">
        <f t="shared" si="1"/>
        <v>#VALUE!</v>
      </c>
      <c r="F11" s="57">
        <v>2</v>
      </c>
      <c r="G11" s="21" t="e">
        <f t="shared" si="2"/>
        <v>#VALUE!</v>
      </c>
      <c r="H11" s="21" t="e">
        <f t="shared" si="3"/>
        <v>#VALUE!</v>
      </c>
      <c r="I11" s="23" t="e">
        <f t="shared" si="4"/>
        <v>#VALUE!</v>
      </c>
      <c r="K11" s="49" t="s">
        <v>284</v>
      </c>
      <c r="L11" s="47">
        <v>75</v>
      </c>
      <c r="M11" s="48"/>
      <c r="N11" s="48"/>
    </row>
    <row r="12" spans="1:14">
      <c r="A12" s="18">
        <v>7</v>
      </c>
      <c r="B12" s="19" t="s">
        <v>91</v>
      </c>
      <c r="C12" s="20" t="s">
        <v>91</v>
      </c>
      <c r="D12" s="21" t="e">
        <f t="shared" si="0"/>
        <v>#VALUE!</v>
      </c>
      <c r="E12" s="22" t="e">
        <f t="shared" si="1"/>
        <v>#VALUE!</v>
      </c>
      <c r="F12" s="57">
        <v>2</v>
      </c>
      <c r="G12" s="21" t="e">
        <f t="shared" si="2"/>
        <v>#VALUE!</v>
      </c>
      <c r="H12" s="21" t="e">
        <f t="shared" si="3"/>
        <v>#VALUE!</v>
      </c>
      <c r="I12" s="23" t="e">
        <f t="shared" si="4"/>
        <v>#VALUE!</v>
      </c>
      <c r="K12" s="49" t="s">
        <v>285</v>
      </c>
      <c r="L12" s="47">
        <v>6000</v>
      </c>
      <c r="M12" s="50"/>
      <c r="N12" s="51"/>
    </row>
    <row r="13" spans="1:14">
      <c r="A13" s="18">
        <v>8</v>
      </c>
      <c r="B13" s="19" t="s">
        <v>91</v>
      </c>
      <c r="C13" s="20" t="s">
        <v>91</v>
      </c>
      <c r="D13" s="21" t="e">
        <f t="shared" si="0"/>
        <v>#VALUE!</v>
      </c>
      <c r="E13" s="22" t="e">
        <f t="shared" si="1"/>
        <v>#VALUE!</v>
      </c>
      <c r="F13" s="57">
        <v>2</v>
      </c>
      <c r="G13" s="21" t="e">
        <f t="shared" si="2"/>
        <v>#VALUE!</v>
      </c>
      <c r="H13" s="21" t="e">
        <f t="shared" si="3"/>
        <v>#VALUE!</v>
      </c>
      <c r="I13" s="23" t="e">
        <f t="shared" si="4"/>
        <v>#VALUE!</v>
      </c>
      <c r="K13" s="49" t="s">
        <v>286</v>
      </c>
      <c r="L13" s="97">
        <v>500</v>
      </c>
      <c r="M13" s="50"/>
      <c r="N13" s="51"/>
    </row>
    <row r="14" spans="1:14">
      <c r="A14" s="18">
        <v>9</v>
      </c>
      <c r="B14" s="19" t="s">
        <v>91</v>
      </c>
      <c r="C14" s="20" t="s">
        <v>91</v>
      </c>
      <c r="D14" s="21" t="e">
        <f t="shared" si="0"/>
        <v>#VALUE!</v>
      </c>
      <c r="E14" s="22" t="e">
        <f t="shared" si="1"/>
        <v>#VALUE!</v>
      </c>
      <c r="F14" s="57">
        <v>2</v>
      </c>
      <c r="G14" s="21" t="e">
        <f t="shared" si="2"/>
        <v>#VALUE!</v>
      </c>
      <c r="H14" s="21" t="e">
        <f t="shared" si="3"/>
        <v>#VALUE!</v>
      </c>
      <c r="I14" s="23" t="e">
        <f t="shared" si="4"/>
        <v>#VALUE!</v>
      </c>
      <c r="K14" s="49" t="s">
        <v>287</v>
      </c>
      <c r="L14" s="48"/>
      <c r="M14" s="98">
        <f>(L7-L10)*L5*L4*L3/1000</f>
        <v>10650</v>
      </c>
      <c r="N14" s="54">
        <f>M14*L6</f>
        <v>21300</v>
      </c>
    </row>
    <row r="15" spans="1:14">
      <c r="A15" s="18">
        <v>10</v>
      </c>
      <c r="B15" s="19" t="s">
        <v>91</v>
      </c>
      <c r="C15" s="20" t="s">
        <v>91</v>
      </c>
      <c r="D15" s="21" t="e">
        <f t="shared" si="0"/>
        <v>#VALUE!</v>
      </c>
      <c r="E15" s="22" t="e">
        <f t="shared" si="1"/>
        <v>#VALUE!</v>
      </c>
      <c r="F15" s="57">
        <v>2</v>
      </c>
      <c r="G15" s="21" t="e">
        <f t="shared" si="2"/>
        <v>#VALUE!</v>
      </c>
      <c r="H15" s="21" t="e">
        <f t="shared" si="3"/>
        <v>#VALUE!</v>
      </c>
      <c r="I15" s="23" t="e">
        <f t="shared" si="4"/>
        <v>#VALUE!</v>
      </c>
      <c r="K15" s="74" t="s">
        <v>288</v>
      </c>
      <c r="L15" s="48"/>
      <c r="M15" s="50"/>
      <c r="N15" s="51">
        <f>(L8/L9-(L11/L12))*L3*L4*L5</f>
        <v>1597.5000000000002</v>
      </c>
    </row>
    <row r="16" spans="1:14">
      <c r="A16" s="18">
        <v>11</v>
      </c>
      <c r="B16" s="19" t="s">
        <v>91</v>
      </c>
      <c r="C16" s="20" t="s">
        <v>91</v>
      </c>
      <c r="D16" s="21" t="e">
        <f t="shared" si="0"/>
        <v>#VALUE!</v>
      </c>
      <c r="E16" s="22" t="e">
        <f t="shared" si="1"/>
        <v>#VALUE!</v>
      </c>
      <c r="F16" s="57">
        <v>2</v>
      </c>
      <c r="G16" s="21" t="e">
        <f t="shared" si="2"/>
        <v>#VALUE!</v>
      </c>
      <c r="H16" s="21" t="e">
        <f t="shared" si="3"/>
        <v>#VALUE!</v>
      </c>
      <c r="I16" s="23" t="e">
        <f t="shared" si="4"/>
        <v>#VALUE!</v>
      </c>
      <c r="K16" s="74" t="s">
        <v>289</v>
      </c>
      <c r="L16" s="48"/>
      <c r="M16" s="50">
        <f>SUM(M14:M15)</f>
        <v>10650</v>
      </c>
      <c r="N16" s="51">
        <f>SUM(N14:N15)</f>
        <v>22897.5</v>
      </c>
    </row>
    <row r="17" spans="1:14">
      <c r="A17" s="18">
        <v>13</v>
      </c>
      <c r="B17" s="19" t="s">
        <v>91</v>
      </c>
      <c r="C17" s="20" t="s">
        <v>91</v>
      </c>
      <c r="D17" s="21" t="e">
        <f t="shared" si="0"/>
        <v>#VALUE!</v>
      </c>
      <c r="E17" s="22" t="e">
        <f t="shared" si="1"/>
        <v>#VALUE!</v>
      </c>
      <c r="F17" s="57">
        <v>2</v>
      </c>
      <c r="G17" s="21" t="e">
        <f t="shared" si="2"/>
        <v>#VALUE!</v>
      </c>
      <c r="H17" s="21" t="e">
        <f t="shared" si="3"/>
        <v>#VALUE!</v>
      </c>
      <c r="I17" s="23" t="e">
        <f t="shared" si="4"/>
        <v>#VALUE!</v>
      </c>
      <c r="K17" s="74" t="s">
        <v>290</v>
      </c>
      <c r="L17" s="48"/>
      <c r="M17" s="50"/>
      <c r="N17" s="99">
        <f>L13/N16</f>
        <v>2.1836445026749644E-2</v>
      </c>
    </row>
    <row r="18" spans="1:14">
      <c r="A18" s="18">
        <v>14</v>
      </c>
      <c r="B18" s="19" t="s">
        <v>91</v>
      </c>
      <c r="C18" s="20" t="s">
        <v>91</v>
      </c>
      <c r="D18" s="21" t="e">
        <f t="shared" si="0"/>
        <v>#VALUE!</v>
      </c>
      <c r="E18" s="22" t="e">
        <f t="shared" si="1"/>
        <v>#VALUE!</v>
      </c>
      <c r="F18" s="57">
        <v>2</v>
      </c>
      <c r="G18" s="21" t="e">
        <f t="shared" si="2"/>
        <v>#VALUE!</v>
      </c>
      <c r="H18" s="21" t="e">
        <f t="shared" si="3"/>
        <v>#VALUE!</v>
      </c>
      <c r="I18" s="23" t="e">
        <f t="shared" si="4"/>
        <v>#VALUE!</v>
      </c>
    </row>
    <row r="19" spans="1:14">
      <c r="A19" s="18">
        <v>15</v>
      </c>
      <c r="B19" s="19" t="s">
        <v>91</v>
      </c>
      <c r="C19" s="20" t="s">
        <v>91</v>
      </c>
      <c r="D19" s="21" t="e">
        <f t="shared" si="0"/>
        <v>#VALUE!</v>
      </c>
      <c r="E19" s="22" t="e">
        <f t="shared" si="1"/>
        <v>#VALUE!</v>
      </c>
      <c r="F19" s="57">
        <v>2</v>
      </c>
      <c r="G19" s="21" t="e">
        <f t="shared" si="2"/>
        <v>#VALUE!</v>
      </c>
      <c r="H19" s="21" t="e">
        <f t="shared" si="3"/>
        <v>#VALUE!</v>
      </c>
      <c r="I19" s="23" t="e">
        <f t="shared" si="4"/>
        <v>#VALUE!</v>
      </c>
      <c r="K19" s="100"/>
    </row>
    <row r="20" spans="1:14">
      <c r="A20" s="18">
        <v>16</v>
      </c>
      <c r="B20" s="19" t="s">
        <v>91</v>
      </c>
      <c r="C20" s="20" t="s">
        <v>91</v>
      </c>
      <c r="D20" s="21" t="e">
        <f t="shared" si="0"/>
        <v>#VALUE!</v>
      </c>
      <c r="E20" s="22" t="e">
        <f t="shared" si="1"/>
        <v>#VALUE!</v>
      </c>
      <c r="F20" s="57">
        <v>2</v>
      </c>
      <c r="G20" s="21" t="e">
        <f t="shared" si="2"/>
        <v>#VALUE!</v>
      </c>
      <c r="H20" s="21" t="e">
        <f t="shared" si="3"/>
        <v>#VALUE!</v>
      </c>
      <c r="I20" s="23" t="e">
        <f t="shared" si="4"/>
        <v>#VALUE!</v>
      </c>
      <c r="K20" s="13" t="s">
        <v>295</v>
      </c>
    </row>
    <row r="21" spans="1:14">
      <c r="A21" s="18">
        <v>17</v>
      </c>
      <c r="B21" s="19" t="s">
        <v>91</v>
      </c>
      <c r="C21" s="20" t="s">
        <v>91</v>
      </c>
      <c r="D21" s="21" t="e">
        <f t="shared" si="0"/>
        <v>#VALUE!</v>
      </c>
      <c r="E21" s="22" t="e">
        <f t="shared" si="1"/>
        <v>#VALUE!</v>
      </c>
      <c r="F21" s="57">
        <v>2</v>
      </c>
      <c r="G21" s="21" t="e">
        <f t="shared" si="2"/>
        <v>#VALUE!</v>
      </c>
      <c r="H21" s="21" t="e">
        <f t="shared" si="3"/>
        <v>#VALUE!</v>
      </c>
      <c r="I21" s="23" t="e">
        <f t="shared" si="4"/>
        <v>#VALUE!</v>
      </c>
      <c r="K21" s="284" t="s">
        <v>165</v>
      </c>
      <c r="L21" s="284" t="s">
        <v>166</v>
      </c>
      <c r="M21" s="284" t="s">
        <v>276</v>
      </c>
      <c r="N21" s="284" t="s">
        <v>168</v>
      </c>
    </row>
    <row r="22" spans="1:14">
      <c r="A22" s="18">
        <v>18</v>
      </c>
      <c r="B22" s="19" t="s">
        <v>91</v>
      </c>
      <c r="C22" s="20" t="s">
        <v>91</v>
      </c>
      <c r="D22" s="21" t="e">
        <f t="shared" si="0"/>
        <v>#VALUE!</v>
      </c>
      <c r="E22" s="22" t="e">
        <f t="shared" si="1"/>
        <v>#VALUE!</v>
      </c>
      <c r="F22" s="57">
        <v>2</v>
      </c>
      <c r="G22" s="21" t="e">
        <f t="shared" si="2"/>
        <v>#VALUE!</v>
      </c>
      <c r="H22" s="21" t="e">
        <f t="shared" si="3"/>
        <v>#VALUE!</v>
      </c>
      <c r="I22" s="23" t="e">
        <f t="shared" si="4"/>
        <v>#VALUE!</v>
      </c>
      <c r="K22" s="49" t="s">
        <v>172</v>
      </c>
      <c r="L22" s="47">
        <v>355</v>
      </c>
      <c r="M22" s="48"/>
      <c r="N22" s="48"/>
    </row>
    <row r="23" spans="1:14">
      <c r="A23" s="18">
        <v>19</v>
      </c>
      <c r="B23" s="19" t="s">
        <v>91</v>
      </c>
      <c r="C23" s="20" t="s">
        <v>91</v>
      </c>
      <c r="D23" s="21" t="e">
        <f t="shared" si="0"/>
        <v>#VALUE!</v>
      </c>
      <c r="E23" s="22" t="e">
        <f t="shared" si="1"/>
        <v>#VALUE!</v>
      </c>
      <c r="F23" s="57">
        <v>2</v>
      </c>
      <c r="G23" s="21" t="e">
        <f t="shared" si="2"/>
        <v>#VALUE!</v>
      </c>
      <c r="H23" s="21" t="e">
        <f t="shared" si="3"/>
        <v>#VALUE!</v>
      </c>
      <c r="I23" s="23" t="e">
        <f t="shared" si="4"/>
        <v>#VALUE!</v>
      </c>
      <c r="K23" s="49" t="s">
        <v>277</v>
      </c>
      <c r="L23" s="47">
        <v>10</v>
      </c>
      <c r="M23" s="48"/>
      <c r="N23" s="48"/>
    </row>
    <row r="24" spans="1:14">
      <c r="A24" s="18">
        <v>20</v>
      </c>
      <c r="B24" s="19" t="s">
        <v>91</v>
      </c>
      <c r="C24" s="20" t="s">
        <v>91</v>
      </c>
      <c r="D24" s="21" t="e">
        <f t="shared" si="0"/>
        <v>#VALUE!</v>
      </c>
      <c r="E24" s="22" t="e">
        <f t="shared" si="1"/>
        <v>#VALUE!</v>
      </c>
      <c r="F24" s="57">
        <v>2</v>
      </c>
      <c r="G24" s="21" t="e">
        <f t="shared" si="2"/>
        <v>#VALUE!</v>
      </c>
      <c r="H24" s="21" t="e">
        <f t="shared" si="3"/>
        <v>#VALUE!</v>
      </c>
      <c r="I24" s="23" t="e">
        <f t="shared" si="4"/>
        <v>#VALUE!</v>
      </c>
      <c r="K24" s="49" t="s">
        <v>278</v>
      </c>
      <c r="L24" s="47">
        <v>50</v>
      </c>
      <c r="M24" s="48"/>
      <c r="N24" s="48"/>
    </row>
    <row r="25" spans="1:14">
      <c r="A25" s="18"/>
      <c r="B25" s="19"/>
      <c r="C25" s="20"/>
      <c r="D25" s="21" t="s">
        <v>154</v>
      </c>
      <c r="E25" s="22" t="s">
        <v>154</v>
      </c>
      <c r="F25" s="20"/>
      <c r="G25" s="22"/>
      <c r="H25" s="21"/>
      <c r="I25" s="23"/>
      <c r="K25" s="49" t="s">
        <v>279</v>
      </c>
      <c r="L25" s="47">
        <v>2</v>
      </c>
      <c r="M25" s="48"/>
      <c r="N25" s="48"/>
    </row>
    <row r="26" spans="1:14">
      <c r="K26" s="49" t="s">
        <v>280</v>
      </c>
      <c r="L26" s="47">
        <v>20</v>
      </c>
      <c r="M26" s="48"/>
      <c r="N26" s="48"/>
    </row>
    <row r="27" spans="1:14">
      <c r="K27" s="49" t="s">
        <v>296</v>
      </c>
      <c r="L27" s="47">
        <v>0.6</v>
      </c>
      <c r="M27" s="48"/>
      <c r="N27" s="48"/>
    </row>
    <row r="28" spans="1:14" ht="15" thickBot="1">
      <c r="A28" s="13" t="s">
        <v>156</v>
      </c>
      <c r="B28" s="6" t="s">
        <v>155</v>
      </c>
      <c r="C28" s="77"/>
      <c r="D28" s="6"/>
      <c r="E28" s="6"/>
      <c r="F28" s="6"/>
      <c r="G28" s="6"/>
      <c r="K28" s="49" t="s">
        <v>297</v>
      </c>
      <c r="L28" s="47">
        <v>5000</v>
      </c>
      <c r="M28" s="48"/>
      <c r="N28" s="48"/>
    </row>
    <row r="29" spans="1:14" ht="18.600000000000001" thickBot="1">
      <c r="A29" s="276" t="s">
        <v>184</v>
      </c>
      <c r="B29" s="277" t="s">
        <v>156</v>
      </c>
      <c r="C29" s="277" t="s">
        <v>185</v>
      </c>
      <c r="D29" s="277" t="s">
        <v>182</v>
      </c>
      <c r="E29" s="277" t="s">
        <v>186</v>
      </c>
      <c r="F29" s="277" t="s">
        <v>214</v>
      </c>
      <c r="G29" s="277" t="s">
        <v>159</v>
      </c>
      <c r="H29" s="277" t="s">
        <v>160</v>
      </c>
      <c r="K29" s="49" t="s">
        <v>298</v>
      </c>
      <c r="L29" s="97">
        <v>5000</v>
      </c>
      <c r="M29" s="50"/>
      <c r="N29" s="51"/>
    </row>
    <row r="30" spans="1:14" ht="15" thickBot="1">
      <c r="A30" s="24">
        <v>0</v>
      </c>
      <c r="B30" s="25" t="s">
        <v>161</v>
      </c>
      <c r="C30" s="26">
        <v>14500</v>
      </c>
      <c r="D30" s="26">
        <v>51000</v>
      </c>
      <c r="E30" s="27">
        <v>2</v>
      </c>
      <c r="F30" s="28">
        <f>D30*E30</f>
        <v>102000</v>
      </c>
      <c r="G30" s="29">
        <v>40000</v>
      </c>
      <c r="H30" s="28">
        <f>F30/G30</f>
        <v>2.5499999999999998</v>
      </c>
      <c r="K30" s="49" t="s">
        <v>287</v>
      </c>
      <c r="L30" s="48"/>
      <c r="M30" s="98">
        <f>((L22*L23*L24*L26)/1000)*L27</f>
        <v>2130</v>
      </c>
      <c r="N30" s="54">
        <f>M30*L25</f>
        <v>4260</v>
      </c>
    </row>
    <row r="31" spans="1:14" ht="15" thickBot="1">
      <c r="A31" s="30">
        <v>0</v>
      </c>
      <c r="B31" s="31" t="s">
        <v>162</v>
      </c>
      <c r="C31" s="32">
        <v>34400</v>
      </c>
      <c r="D31" s="32">
        <v>80000</v>
      </c>
      <c r="E31" s="33">
        <v>2</v>
      </c>
      <c r="F31" s="28">
        <f>D31*E31</f>
        <v>160000</v>
      </c>
      <c r="G31" s="34">
        <v>45000</v>
      </c>
      <c r="H31" s="35">
        <f>F31/G31</f>
        <v>3.5555555555555554</v>
      </c>
      <c r="K31" s="74" t="s">
        <v>299</v>
      </c>
      <c r="L31" s="48"/>
      <c r="M31" s="50"/>
      <c r="N31" s="99">
        <f>(L28+L29)/N30</f>
        <v>2.347417840375587</v>
      </c>
    </row>
    <row r="32" spans="1:14" ht="15" thickBot="1">
      <c r="A32" s="36">
        <v>1</v>
      </c>
      <c r="B32" s="76"/>
      <c r="C32" s="37"/>
      <c r="D32" s="38">
        <f>C32-C28</f>
        <v>0</v>
      </c>
      <c r="E32" s="39">
        <v>2</v>
      </c>
      <c r="F32" s="78">
        <f>D32*E32</f>
        <v>0</v>
      </c>
      <c r="G32" s="41"/>
      <c r="H32" s="40" t="e">
        <f>F32/G32</f>
        <v>#DIV/0!</v>
      </c>
      <c r="K32" s="74" t="s">
        <v>300</v>
      </c>
      <c r="L32" s="48"/>
      <c r="M32" s="50"/>
      <c r="N32" s="99">
        <f>N30*10-L28-L29</f>
        <v>32600</v>
      </c>
    </row>
    <row r="33" spans="1:14" ht="15" thickBot="1">
      <c r="A33" s="36">
        <v>2</v>
      </c>
      <c r="B33" s="37"/>
      <c r="C33" s="37"/>
      <c r="D33" s="38">
        <f>C33-C32</f>
        <v>0</v>
      </c>
      <c r="E33" s="39">
        <v>2</v>
      </c>
      <c r="F33" s="78">
        <f t="shared" ref="F33:F51" si="5">D33*E33</f>
        <v>0</v>
      </c>
      <c r="G33" s="41"/>
      <c r="H33" s="40" t="e">
        <f>F33/G33</f>
        <v>#DIV/0!</v>
      </c>
      <c r="K33" s="7"/>
      <c r="L33" s="7"/>
      <c r="M33" s="279"/>
      <c r="N33" s="280"/>
    </row>
    <row r="34" spans="1:14" ht="15" thickBot="1">
      <c r="A34" s="36">
        <v>3</v>
      </c>
      <c r="B34" s="37" t="s">
        <v>91</v>
      </c>
      <c r="C34" s="37" t="s">
        <v>91</v>
      </c>
      <c r="D34" s="38" t="e">
        <f>C34-C33</f>
        <v>#VALUE!</v>
      </c>
      <c r="E34" s="39">
        <v>2</v>
      </c>
      <c r="F34" s="78" t="e">
        <f t="shared" si="5"/>
        <v>#VALUE!</v>
      </c>
      <c r="G34" s="41"/>
      <c r="H34" s="40" t="e">
        <f t="shared" ref="H34:H51" si="6">F34/G34</f>
        <v>#VALUE!</v>
      </c>
      <c r="K34" s="7"/>
      <c r="L34" s="7"/>
      <c r="M34" s="279"/>
      <c r="N34" s="280"/>
    </row>
    <row r="35" spans="1:14" ht="15" thickBot="1">
      <c r="A35" s="36">
        <v>4</v>
      </c>
      <c r="B35" s="37" t="s">
        <v>91</v>
      </c>
      <c r="C35" s="37" t="s">
        <v>91</v>
      </c>
      <c r="D35" s="38" t="e">
        <f t="shared" ref="D35:D50" si="7">C35-C34</f>
        <v>#VALUE!</v>
      </c>
      <c r="E35" s="39">
        <v>2</v>
      </c>
      <c r="F35" s="78" t="e">
        <f t="shared" si="5"/>
        <v>#VALUE!</v>
      </c>
      <c r="G35" s="41"/>
      <c r="H35" s="40" t="e">
        <f t="shared" si="6"/>
        <v>#VALUE!</v>
      </c>
      <c r="K35" s="7"/>
      <c r="L35" s="7"/>
      <c r="M35" s="279"/>
      <c r="N35" s="283"/>
    </row>
    <row r="36" spans="1:14" ht="15" thickBot="1">
      <c r="A36" s="36">
        <v>5</v>
      </c>
      <c r="B36" s="37" t="s">
        <v>91</v>
      </c>
      <c r="C36" s="37" t="s">
        <v>91</v>
      </c>
      <c r="D36" s="38" t="e">
        <f t="shared" si="7"/>
        <v>#VALUE!</v>
      </c>
      <c r="E36" s="39">
        <v>2</v>
      </c>
      <c r="F36" s="78" t="e">
        <f t="shared" si="5"/>
        <v>#VALUE!</v>
      </c>
      <c r="G36" s="41"/>
      <c r="H36" s="40" t="e">
        <f t="shared" si="6"/>
        <v>#VALUE!</v>
      </c>
    </row>
    <row r="37" spans="1:14" ht="15" thickBot="1">
      <c r="A37" s="36">
        <v>6</v>
      </c>
      <c r="B37" s="37" t="s">
        <v>91</v>
      </c>
      <c r="C37" s="37" t="s">
        <v>91</v>
      </c>
      <c r="D37" s="38" t="e">
        <f t="shared" si="7"/>
        <v>#VALUE!</v>
      </c>
      <c r="E37" s="39">
        <v>2</v>
      </c>
      <c r="F37" s="78" t="e">
        <f t="shared" si="5"/>
        <v>#VALUE!</v>
      </c>
      <c r="G37" s="41"/>
      <c r="H37" s="40" t="e">
        <f t="shared" si="6"/>
        <v>#VALUE!</v>
      </c>
      <c r="K37" s="13"/>
    </row>
    <row r="38" spans="1:14" ht="15" thickBot="1">
      <c r="A38" s="36">
        <v>7</v>
      </c>
      <c r="B38" s="37" t="s">
        <v>91</v>
      </c>
      <c r="C38" s="37" t="s">
        <v>91</v>
      </c>
      <c r="D38" s="38" t="e">
        <f t="shared" si="7"/>
        <v>#VALUE!</v>
      </c>
      <c r="E38" s="39">
        <v>2</v>
      </c>
      <c r="F38" s="78" t="e">
        <f t="shared" si="5"/>
        <v>#VALUE!</v>
      </c>
      <c r="G38" s="41"/>
      <c r="H38" s="40" t="e">
        <f t="shared" si="6"/>
        <v>#VALUE!</v>
      </c>
      <c r="K38" s="81"/>
      <c r="L38" s="81"/>
      <c r="M38" s="81"/>
      <c r="N38" s="81"/>
    </row>
    <row r="39" spans="1:14" ht="15" thickBot="1">
      <c r="A39" s="36">
        <v>8</v>
      </c>
      <c r="B39" s="37" t="s">
        <v>91</v>
      </c>
      <c r="C39" s="37" t="s">
        <v>91</v>
      </c>
      <c r="D39" s="38" t="e">
        <f t="shared" si="7"/>
        <v>#VALUE!</v>
      </c>
      <c r="E39" s="39">
        <v>2</v>
      </c>
      <c r="F39" s="78" t="e">
        <f t="shared" si="5"/>
        <v>#VALUE!</v>
      </c>
      <c r="G39" s="41"/>
      <c r="H39" s="40" t="e">
        <f t="shared" si="6"/>
        <v>#VALUE!</v>
      </c>
      <c r="K39" s="278"/>
      <c r="L39" s="7"/>
      <c r="M39" s="7"/>
      <c r="N39" s="7"/>
    </row>
    <row r="40" spans="1:14" ht="15" thickBot="1">
      <c r="A40" s="36">
        <v>9</v>
      </c>
      <c r="B40" s="37" t="s">
        <v>91</v>
      </c>
      <c r="C40" s="37" t="s">
        <v>91</v>
      </c>
      <c r="D40" s="38" t="e">
        <f t="shared" si="7"/>
        <v>#VALUE!</v>
      </c>
      <c r="E40" s="39">
        <v>2</v>
      </c>
      <c r="F40" s="78" t="e">
        <f t="shared" si="5"/>
        <v>#VALUE!</v>
      </c>
      <c r="G40" s="41"/>
      <c r="H40" s="40" t="e">
        <f t="shared" si="6"/>
        <v>#VALUE!</v>
      </c>
      <c r="K40" s="278"/>
      <c r="L40" s="7"/>
      <c r="M40" s="7"/>
      <c r="N40" s="7"/>
    </row>
    <row r="41" spans="1:14" ht="15" thickBot="1">
      <c r="A41" s="36">
        <v>10</v>
      </c>
      <c r="B41" s="37" t="s">
        <v>91</v>
      </c>
      <c r="C41" s="37" t="s">
        <v>91</v>
      </c>
      <c r="D41" s="38" t="e">
        <f t="shared" si="7"/>
        <v>#VALUE!</v>
      </c>
      <c r="E41" s="39">
        <v>2</v>
      </c>
      <c r="F41" s="78" t="e">
        <f t="shared" si="5"/>
        <v>#VALUE!</v>
      </c>
      <c r="G41" s="41"/>
      <c r="H41" s="40" t="e">
        <f t="shared" si="6"/>
        <v>#VALUE!</v>
      </c>
      <c r="K41" s="278"/>
      <c r="L41" s="7"/>
      <c r="M41" s="7"/>
      <c r="N41" s="7"/>
    </row>
    <row r="42" spans="1:14" ht="15" thickBot="1">
      <c r="A42" s="36">
        <v>11</v>
      </c>
      <c r="B42" s="37" t="s">
        <v>91</v>
      </c>
      <c r="C42" s="37" t="s">
        <v>91</v>
      </c>
      <c r="D42" s="38" t="e">
        <f t="shared" si="7"/>
        <v>#VALUE!</v>
      </c>
      <c r="E42" s="39">
        <v>2</v>
      </c>
      <c r="F42" s="78" t="e">
        <f t="shared" si="5"/>
        <v>#VALUE!</v>
      </c>
      <c r="G42" s="41"/>
      <c r="H42" s="40" t="e">
        <f t="shared" si="6"/>
        <v>#VALUE!</v>
      </c>
      <c r="K42" s="278"/>
      <c r="L42" s="7"/>
      <c r="M42" s="7"/>
      <c r="N42" s="7"/>
    </row>
    <row r="43" spans="1:14" ht="15" thickBot="1">
      <c r="A43" s="36">
        <v>12</v>
      </c>
      <c r="B43" s="37" t="s">
        <v>91</v>
      </c>
      <c r="C43" s="37" t="s">
        <v>91</v>
      </c>
      <c r="D43" s="38" t="e">
        <f t="shared" si="7"/>
        <v>#VALUE!</v>
      </c>
      <c r="E43" s="39">
        <v>2</v>
      </c>
      <c r="F43" s="78" t="e">
        <f t="shared" si="5"/>
        <v>#VALUE!</v>
      </c>
      <c r="G43" s="41"/>
      <c r="H43" s="40" t="e">
        <f t="shared" si="6"/>
        <v>#VALUE!</v>
      </c>
      <c r="K43" s="278"/>
      <c r="L43" s="7"/>
      <c r="M43" s="7"/>
      <c r="N43" s="7"/>
    </row>
    <row r="44" spans="1:14" ht="15" thickBot="1">
      <c r="A44" s="36">
        <v>13</v>
      </c>
      <c r="B44" s="37" t="s">
        <v>91</v>
      </c>
      <c r="C44" s="37" t="s">
        <v>91</v>
      </c>
      <c r="D44" s="38" t="e">
        <f t="shared" si="7"/>
        <v>#VALUE!</v>
      </c>
      <c r="E44" s="39">
        <v>2</v>
      </c>
      <c r="F44" s="78" t="e">
        <f t="shared" si="5"/>
        <v>#VALUE!</v>
      </c>
      <c r="G44" s="41"/>
      <c r="H44" s="40" t="e">
        <f t="shared" si="6"/>
        <v>#VALUE!</v>
      </c>
      <c r="K44" s="278"/>
      <c r="L44" s="7"/>
      <c r="M44" s="7"/>
      <c r="N44" s="7"/>
    </row>
    <row r="45" spans="1:14" ht="15" thickBot="1">
      <c r="A45" s="36">
        <v>14</v>
      </c>
      <c r="B45" s="37" t="s">
        <v>91</v>
      </c>
      <c r="C45" s="37" t="s">
        <v>91</v>
      </c>
      <c r="D45" s="38" t="e">
        <f t="shared" si="7"/>
        <v>#VALUE!</v>
      </c>
      <c r="E45" s="39">
        <v>2</v>
      </c>
      <c r="F45" s="78" t="e">
        <f t="shared" si="5"/>
        <v>#VALUE!</v>
      </c>
      <c r="G45" s="41"/>
      <c r="H45" s="40" t="e">
        <f t="shared" si="6"/>
        <v>#VALUE!</v>
      </c>
      <c r="K45" s="278"/>
      <c r="L45" s="7"/>
      <c r="M45" s="7"/>
      <c r="N45" s="7"/>
    </row>
    <row r="46" spans="1:14" ht="15" thickBot="1">
      <c r="A46" s="36">
        <v>15</v>
      </c>
      <c r="B46" s="37" t="s">
        <v>91</v>
      </c>
      <c r="C46" s="37" t="s">
        <v>91</v>
      </c>
      <c r="D46" s="38" t="e">
        <f t="shared" si="7"/>
        <v>#VALUE!</v>
      </c>
      <c r="E46" s="39">
        <v>2</v>
      </c>
      <c r="F46" s="78" t="e">
        <f t="shared" si="5"/>
        <v>#VALUE!</v>
      </c>
      <c r="G46" s="41"/>
      <c r="H46" s="40" t="e">
        <f t="shared" si="6"/>
        <v>#VALUE!</v>
      </c>
      <c r="K46" s="278"/>
      <c r="L46" s="278"/>
      <c r="M46" s="279"/>
      <c r="N46" s="280"/>
    </row>
    <row r="47" spans="1:14" ht="15" thickBot="1">
      <c r="A47" s="36">
        <v>16</v>
      </c>
      <c r="B47" s="37" t="s">
        <v>91</v>
      </c>
      <c r="C47" s="37" t="s">
        <v>91</v>
      </c>
      <c r="D47" s="38" t="e">
        <f t="shared" si="7"/>
        <v>#VALUE!</v>
      </c>
      <c r="E47" s="39">
        <v>2</v>
      </c>
      <c r="F47" s="78" t="e">
        <f t="shared" si="5"/>
        <v>#VALUE!</v>
      </c>
      <c r="G47" s="41"/>
      <c r="H47" s="40" t="e">
        <f t="shared" si="6"/>
        <v>#VALUE!</v>
      </c>
      <c r="K47" s="278"/>
      <c r="L47" s="7"/>
      <c r="M47" s="281"/>
      <c r="N47" s="282"/>
    </row>
    <row r="48" spans="1:14" ht="15" thickBot="1">
      <c r="A48" s="36">
        <v>17</v>
      </c>
      <c r="B48" s="37" t="s">
        <v>91</v>
      </c>
      <c r="C48" s="37" t="s">
        <v>91</v>
      </c>
      <c r="D48" s="38" t="e">
        <f t="shared" si="7"/>
        <v>#VALUE!</v>
      </c>
      <c r="E48" s="39">
        <v>2</v>
      </c>
      <c r="F48" s="78" t="e">
        <f t="shared" si="5"/>
        <v>#VALUE!</v>
      </c>
      <c r="G48" s="41"/>
      <c r="H48" s="40" t="e">
        <f t="shared" si="6"/>
        <v>#VALUE!</v>
      </c>
      <c r="K48" s="7"/>
      <c r="L48" s="7"/>
      <c r="M48" s="279"/>
      <c r="N48" s="283"/>
    </row>
    <row r="49" spans="1:14" ht="15" thickBot="1">
      <c r="A49" s="36">
        <v>18</v>
      </c>
      <c r="B49" s="37" t="s">
        <v>91</v>
      </c>
      <c r="C49" s="37" t="s">
        <v>91</v>
      </c>
      <c r="D49" s="38" t="e">
        <f t="shared" si="7"/>
        <v>#VALUE!</v>
      </c>
      <c r="E49" s="39">
        <v>2</v>
      </c>
      <c r="F49" s="78" t="e">
        <f t="shared" si="5"/>
        <v>#VALUE!</v>
      </c>
      <c r="G49" s="41"/>
      <c r="H49" s="40" t="e">
        <f t="shared" si="6"/>
        <v>#VALUE!</v>
      </c>
      <c r="K49" s="7"/>
      <c r="L49" s="7"/>
      <c r="M49" s="279"/>
      <c r="N49" s="283"/>
    </row>
    <row r="50" spans="1:14" ht="15" thickBot="1">
      <c r="A50" s="36">
        <v>19</v>
      </c>
      <c r="B50" s="37" t="s">
        <v>91</v>
      </c>
      <c r="C50" s="37" t="s">
        <v>91</v>
      </c>
      <c r="D50" s="38" t="e">
        <f t="shared" si="7"/>
        <v>#VALUE!</v>
      </c>
      <c r="E50" s="39">
        <v>2</v>
      </c>
      <c r="F50" s="78" t="e">
        <f t="shared" si="5"/>
        <v>#VALUE!</v>
      </c>
      <c r="G50" s="41"/>
      <c r="H50" s="40" t="e">
        <f t="shared" si="6"/>
        <v>#VALUE!</v>
      </c>
    </row>
    <row r="51" spans="1:14" ht="15" thickBot="1">
      <c r="A51" s="36">
        <v>20</v>
      </c>
      <c r="B51" s="37"/>
      <c r="C51" s="37"/>
      <c r="D51" s="38" t="e">
        <f>C51-C50</f>
        <v>#VALUE!</v>
      </c>
      <c r="E51" s="39">
        <v>2</v>
      </c>
      <c r="F51" s="78" t="e">
        <f t="shared" si="5"/>
        <v>#VALUE!</v>
      </c>
      <c r="G51" s="41"/>
      <c r="H51" s="40" t="e">
        <f t="shared" si="6"/>
        <v>#VALUE!</v>
      </c>
    </row>
    <row r="52" spans="1:14" ht="18">
      <c r="A52" s="36" t="s">
        <v>163</v>
      </c>
      <c r="B52" s="42" t="s">
        <v>91</v>
      </c>
      <c r="C52" s="42" t="s">
        <v>91</v>
      </c>
      <c r="D52" s="38" t="e">
        <f>SUM(D32:D51)</f>
        <v>#VALUE!</v>
      </c>
      <c r="E52" s="43"/>
      <c r="F52" s="78" t="e">
        <f>AVERAGE(F32:F50)</f>
        <v>#VALUE!</v>
      </c>
      <c r="G52" s="44" t="e">
        <f>AVERAGE(G32:G51)</f>
        <v>#DIV/0!</v>
      </c>
      <c r="H52" s="40" t="e">
        <f>AVERAGE(H33:H51)</f>
        <v>#DIV/0!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D86F-9A88-43CF-ABD9-9A780BE563F4}">
  <sheetPr>
    <tabColor rgb="FF0070C0"/>
  </sheetPr>
  <dimension ref="A1:F26"/>
  <sheetViews>
    <sheetView workbookViewId="0">
      <selection activeCell="B7" sqref="B7"/>
    </sheetView>
  </sheetViews>
  <sheetFormatPr defaultRowHeight="14.4"/>
  <cols>
    <col min="2" max="2" width="11.88671875" customWidth="1"/>
    <col min="3" max="3" width="15.88671875" customWidth="1"/>
    <col min="4" max="4" width="15.44140625" customWidth="1"/>
    <col min="5" max="5" width="11" customWidth="1"/>
  </cols>
  <sheetData>
    <row r="1" spans="1:6" ht="17.399999999999999">
      <c r="A1" s="214" t="s">
        <v>941</v>
      </c>
    </row>
    <row r="3" spans="1:6">
      <c r="A3" s="13" t="s">
        <v>164</v>
      </c>
      <c r="B3" s="7" t="s">
        <v>190</v>
      </c>
      <c r="C3" s="58">
        <v>44927</v>
      </c>
      <c r="D3" s="6"/>
      <c r="F3" s="6"/>
    </row>
    <row r="4" spans="1:6" ht="18">
      <c r="A4" s="207"/>
      <c r="B4" s="207" t="s">
        <v>146</v>
      </c>
      <c r="C4" s="207" t="s">
        <v>187</v>
      </c>
      <c r="D4" s="207" t="s">
        <v>188</v>
      </c>
      <c r="E4" s="207" t="s">
        <v>149</v>
      </c>
      <c r="F4" s="207" t="s">
        <v>189</v>
      </c>
    </row>
    <row r="5" spans="1:6">
      <c r="A5" s="14">
        <v>0</v>
      </c>
      <c r="B5" s="15">
        <v>44927</v>
      </c>
      <c r="C5" s="16">
        <v>12000</v>
      </c>
      <c r="D5" s="16">
        <v>155000</v>
      </c>
      <c r="E5" s="16">
        <v>30</v>
      </c>
      <c r="F5" s="59">
        <f>C5/D5</f>
        <v>7.7419354838709681E-2</v>
      </c>
    </row>
    <row r="6" spans="1:6">
      <c r="A6" s="14">
        <v>0</v>
      </c>
      <c r="B6" s="15">
        <v>44986</v>
      </c>
      <c r="C6" s="16">
        <v>15000</v>
      </c>
      <c r="D6" s="16">
        <v>300000</v>
      </c>
      <c r="E6" s="16">
        <f>B6-B5</f>
        <v>59</v>
      </c>
      <c r="F6" s="59">
        <f>C6/D6</f>
        <v>0.05</v>
      </c>
    </row>
    <row r="7" spans="1:6">
      <c r="A7" s="18">
        <v>1</v>
      </c>
      <c r="B7" s="108"/>
      <c r="C7" s="22"/>
      <c r="D7" s="21"/>
      <c r="E7" s="211">
        <f>B7-C3</f>
        <v>-44927</v>
      </c>
      <c r="F7" s="253" t="e">
        <f>C7/D7</f>
        <v>#DIV/0!</v>
      </c>
    </row>
    <row r="8" spans="1:6">
      <c r="A8" s="18">
        <v>2</v>
      </c>
      <c r="B8" s="108"/>
      <c r="C8" s="22"/>
      <c r="D8" s="21"/>
      <c r="E8" s="211">
        <f>B8-B7</f>
        <v>0</v>
      </c>
      <c r="F8" s="253" t="e">
        <f t="shared" ref="F8:F25" si="0">C8/D8</f>
        <v>#DIV/0!</v>
      </c>
    </row>
    <row r="9" spans="1:6">
      <c r="A9" s="18">
        <v>3</v>
      </c>
      <c r="B9" s="108" t="s">
        <v>91</v>
      </c>
      <c r="C9" s="22" t="s">
        <v>91</v>
      </c>
      <c r="D9" s="21"/>
      <c r="E9" s="211" t="e">
        <f>B9-B8</f>
        <v>#VALUE!</v>
      </c>
      <c r="F9" s="253" t="e">
        <f t="shared" si="0"/>
        <v>#VALUE!</v>
      </c>
    </row>
    <row r="10" spans="1:6">
      <c r="A10" s="18">
        <v>4</v>
      </c>
      <c r="B10" s="108" t="s">
        <v>91</v>
      </c>
      <c r="C10" s="22" t="s">
        <v>91</v>
      </c>
      <c r="D10" s="21"/>
      <c r="E10" s="211" t="e">
        <f t="shared" ref="E10:E25" si="1">B10-B9</f>
        <v>#VALUE!</v>
      </c>
      <c r="F10" s="253" t="e">
        <f t="shared" si="0"/>
        <v>#VALUE!</v>
      </c>
    </row>
    <row r="11" spans="1:6">
      <c r="A11" s="18">
        <v>5</v>
      </c>
      <c r="B11" s="108" t="s">
        <v>91</v>
      </c>
      <c r="C11" s="22" t="s">
        <v>91</v>
      </c>
      <c r="D11" s="21"/>
      <c r="E11" s="211" t="e">
        <f t="shared" si="1"/>
        <v>#VALUE!</v>
      </c>
      <c r="F11" s="253" t="e">
        <f t="shared" si="0"/>
        <v>#VALUE!</v>
      </c>
    </row>
    <row r="12" spans="1:6">
      <c r="A12" s="18">
        <v>6</v>
      </c>
      <c r="B12" s="108" t="s">
        <v>91</v>
      </c>
      <c r="C12" s="22" t="s">
        <v>91</v>
      </c>
      <c r="D12" s="21"/>
      <c r="E12" s="211" t="e">
        <f t="shared" si="1"/>
        <v>#VALUE!</v>
      </c>
      <c r="F12" s="253" t="e">
        <f t="shared" si="0"/>
        <v>#VALUE!</v>
      </c>
    </row>
    <row r="13" spans="1:6">
      <c r="A13" s="18">
        <v>7</v>
      </c>
      <c r="B13" s="108" t="s">
        <v>91</v>
      </c>
      <c r="C13" s="22" t="s">
        <v>91</v>
      </c>
      <c r="D13" s="21"/>
      <c r="E13" s="211" t="e">
        <f t="shared" si="1"/>
        <v>#VALUE!</v>
      </c>
      <c r="F13" s="253" t="e">
        <f t="shared" si="0"/>
        <v>#VALUE!</v>
      </c>
    </row>
    <row r="14" spans="1:6">
      <c r="A14" s="18">
        <v>8</v>
      </c>
      <c r="B14" s="108" t="s">
        <v>91</v>
      </c>
      <c r="C14" s="22" t="s">
        <v>91</v>
      </c>
      <c r="D14" s="21"/>
      <c r="E14" s="211" t="e">
        <f t="shared" si="1"/>
        <v>#VALUE!</v>
      </c>
      <c r="F14" s="253" t="e">
        <f t="shared" si="0"/>
        <v>#VALUE!</v>
      </c>
    </row>
    <row r="15" spans="1:6">
      <c r="A15" s="18">
        <v>9</v>
      </c>
      <c r="B15" s="108" t="s">
        <v>91</v>
      </c>
      <c r="C15" s="22" t="s">
        <v>91</v>
      </c>
      <c r="D15" s="21"/>
      <c r="E15" s="211" t="e">
        <f t="shared" si="1"/>
        <v>#VALUE!</v>
      </c>
      <c r="F15" s="253" t="e">
        <f t="shared" si="0"/>
        <v>#VALUE!</v>
      </c>
    </row>
    <row r="16" spans="1:6">
      <c r="A16" s="18">
        <v>10</v>
      </c>
      <c r="B16" s="108" t="s">
        <v>91</v>
      </c>
      <c r="C16" s="22" t="s">
        <v>91</v>
      </c>
      <c r="D16" s="21"/>
      <c r="E16" s="211" t="e">
        <f t="shared" si="1"/>
        <v>#VALUE!</v>
      </c>
      <c r="F16" s="253" t="e">
        <f t="shared" si="0"/>
        <v>#VALUE!</v>
      </c>
    </row>
    <row r="17" spans="1:6">
      <c r="A17" s="18">
        <v>11</v>
      </c>
      <c r="B17" s="108" t="s">
        <v>91</v>
      </c>
      <c r="C17" s="22" t="s">
        <v>91</v>
      </c>
      <c r="D17" s="21"/>
      <c r="E17" s="211" t="e">
        <f t="shared" si="1"/>
        <v>#VALUE!</v>
      </c>
      <c r="F17" s="253" t="e">
        <f t="shared" si="0"/>
        <v>#VALUE!</v>
      </c>
    </row>
    <row r="18" spans="1:6">
      <c r="A18" s="18">
        <v>13</v>
      </c>
      <c r="B18" s="108" t="s">
        <v>91</v>
      </c>
      <c r="C18" s="22" t="s">
        <v>91</v>
      </c>
      <c r="D18" s="21"/>
      <c r="E18" s="211" t="e">
        <f t="shared" si="1"/>
        <v>#VALUE!</v>
      </c>
      <c r="F18" s="253" t="e">
        <f t="shared" si="0"/>
        <v>#VALUE!</v>
      </c>
    </row>
    <row r="19" spans="1:6">
      <c r="A19" s="18">
        <v>14</v>
      </c>
      <c r="B19" s="108" t="s">
        <v>91</v>
      </c>
      <c r="C19" s="22" t="s">
        <v>91</v>
      </c>
      <c r="D19" s="21"/>
      <c r="E19" s="211" t="e">
        <f t="shared" si="1"/>
        <v>#VALUE!</v>
      </c>
      <c r="F19" s="253" t="e">
        <f t="shared" si="0"/>
        <v>#VALUE!</v>
      </c>
    </row>
    <row r="20" spans="1:6">
      <c r="A20" s="18">
        <v>15</v>
      </c>
      <c r="B20" s="108" t="s">
        <v>91</v>
      </c>
      <c r="C20" s="22" t="s">
        <v>91</v>
      </c>
      <c r="D20" s="21"/>
      <c r="E20" s="211" t="e">
        <f t="shared" si="1"/>
        <v>#VALUE!</v>
      </c>
      <c r="F20" s="253" t="e">
        <f t="shared" si="0"/>
        <v>#VALUE!</v>
      </c>
    </row>
    <row r="21" spans="1:6">
      <c r="A21" s="18">
        <v>16</v>
      </c>
      <c r="B21" s="108" t="s">
        <v>91</v>
      </c>
      <c r="C21" s="22" t="s">
        <v>91</v>
      </c>
      <c r="D21" s="21"/>
      <c r="E21" s="211" t="e">
        <f t="shared" si="1"/>
        <v>#VALUE!</v>
      </c>
      <c r="F21" s="253" t="e">
        <f t="shared" si="0"/>
        <v>#VALUE!</v>
      </c>
    </row>
    <row r="22" spans="1:6">
      <c r="A22" s="18">
        <v>17</v>
      </c>
      <c r="B22" s="108" t="s">
        <v>91</v>
      </c>
      <c r="C22" s="22" t="s">
        <v>91</v>
      </c>
      <c r="D22" s="21"/>
      <c r="E22" s="211" t="e">
        <f t="shared" si="1"/>
        <v>#VALUE!</v>
      </c>
      <c r="F22" s="253" t="e">
        <f t="shared" si="0"/>
        <v>#VALUE!</v>
      </c>
    </row>
    <row r="23" spans="1:6">
      <c r="A23" s="18">
        <v>18</v>
      </c>
      <c r="B23" s="108" t="s">
        <v>91</v>
      </c>
      <c r="C23" s="22" t="s">
        <v>91</v>
      </c>
      <c r="D23" s="21"/>
      <c r="E23" s="211" t="e">
        <f t="shared" si="1"/>
        <v>#VALUE!</v>
      </c>
      <c r="F23" s="253" t="e">
        <f t="shared" si="0"/>
        <v>#VALUE!</v>
      </c>
    </row>
    <row r="24" spans="1:6">
      <c r="A24" s="18">
        <v>19</v>
      </c>
      <c r="B24" s="108" t="s">
        <v>91</v>
      </c>
      <c r="C24" s="22" t="s">
        <v>91</v>
      </c>
      <c r="D24" s="21"/>
      <c r="E24" s="211" t="e">
        <f t="shared" si="1"/>
        <v>#VALUE!</v>
      </c>
      <c r="F24" s="253" t="e">
        <f t="shared" si="0"/>
        <v>#VALUE!</v>
      </c>
    </row>
    <row r="25" spans="1:6">
      <c r="A25" s="18">
        <v>20</v>
      </c>
      <c r="B25" s="108" t="s">
        <v>91</v>
      </c>
      <c r="C25" s="22" t="s">
        <v>91</v>
      </c>
      <c r="D25" s="21"/>
      <c r="E25" s="211" t="e">
        <f t="shared" si="1"/>
        <v>#VALUE!</v>
      </c>
      <c r="F25" s="253" t="e">
        <f t="shared" si="0"/>
        <v>#VALUE!</v>
      </c>
    </row>
    <row r="26" spans="1:6">
      <c r="A26" s="18"/>
      <c r="B26" s="108"/>
      <c r="C26" s="22"/>
      <c r="D26" s="21"/>
      <c r="E26" s="211"/>
      <c r="F26" s="21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1781-ABDD-442E-B733-ED54E70ED359}">
  <sheetPr>
    <tabColor rgb="FF0070C0"/>
  </sheetPr>
  <dimension ref="A1:B42"/>
  <sheetViews>
    <sheetView topLeftCell="A28" workbookViewId="0">
      <selection activeCell="B43" sqref="B43"/>
    </sheetView>
  </sheetViews>
  <sheetFormatPr defaultRowHeight="14.4"/>
  <cols>
    <col min="1" max="1" width="19.44140625" customWidth="1"/>
    <col min="2" max="2" width="66.33203125" customWidth="1"/>
  </cols>
  <sheetData>
    <row r="1" spans="1:2" ht="19.8">
      <c r="A1" s="261" t="s">
        <v>960</v>
      </c>
    </row>
    <row r="2" spans="1:2" ht="15" thickBot="1">
      <c r="A2" s="254"/>
    </row>
    <row r="3" spans="1:2" ht="15" thickBot="1">
      <c r="A3" s="235"/>
      <c r="B3" s="236" t="s">
        <v>0</v>
      </c>
    </row>
    <row r="4" spans="1:2" ht="15" thickBot="1">
      <c r="A4" s="237" t="s">
        <v>1449</v>
      </c>
      <c r="B4" s="238" t="s">
        <v>891</v>
      </c>
    </row>
    <row r="5" spans="1:2" ht="15" thickBot="1">
      <c r="A5" s="237" t="s">
        <v>240</v>
      </c>
      <c r="B5" s="238" t="s">
        <v>891</v>
      </c>
    </row>
    <row r="6" spans="1:2" ht="15" thickBot="1">
      <c r="A6" s="237" t="s">
        <v>146</v>
      </c>
      <c r="B6" s="238" t="s">
        <v>891</v>
      </c>
    </row>
    <row r="7" spans="1:2" ht="27" thickBot="1">
      <c r="A7" s="237" t="s">
        <v>892</v>
      </c>
      <c r="B7" s="255" t="s">
        <v>1463</v>
      </c>
    </row>
    <row r="8" spans="1:2" ht="19.8">
      <c r="A8" s="256"/>
    </row>
    <row r="9" spans="1:2" ht="16.2">
      <c r="B9" s="203" t="s">
        <v>942</v>
      </c>
    </row>
    <row r="10" spans="1:2">
      <c r="B10" s="223" t="s">
        <v>943</v>
      </c>
    </row>
    <row r="11" spans="1:2">
      <c r="B11" s="223"/>
    </row>
    <row r="12" spans="1:2" ht="51">
      <c r="B12" s="257" t="s">
        <v>944</v>
      </c>
    </row>
    <row r="13" spans="1:2" ht="51">
      <c r="B13" s="257" t="s">
        <v>945</v>
      </c>
    </row>
    <row r="14" spans="1:2">
      <c r="B14" s="258"/>
    </row>
    <row r="15" spans="1:2" ht="16.2">
      <c r="B15" s="203" t="s">
        <v>946</v>
      </c>
    </row>
    <row r="16" spans="1:2">
      <c r="B16" s="259" t="s">
        <v>947</v>
      </c>
    </row>
    <row r="18" spans="2:2" ht="25.8">
      <c r="B18" s="257" t="s">
        <v>948</v>
      </c>
    </row>
    <row r="20" spans="2:2" ht="25.8">
      <c r="B20" s="257" t="s">
        <v>949</v>
      </c>
    </row>
    <row r="22" spans="2:2" ht="25.8">
      <c r="B22" s="257" t="s">
        <v>950</v>
      </c>
    </row>
    <row r="23" spans="2:2">
      <c r="B23" s="260"/>
    </row>
    <row r="24" spans="2:2" ht="25.8">
      <c r="B24" s="257" t="s">
        <v>951</v>
      </c>
    </row>
    <row r="26" spans="2:2">
      <c r="B26" s="224" t="s">
        <v>952</v>
      </c>
    </row>
    <row r="28" spans="2:2" ht="38.4">
      <c r="B28" s="257" t="s">
        <v>953</v>
      </c>
    </row>
    <row r="30" spans="2:2" ht="38.4">
      <c r="B30" s="257" t="s">
        <v>954</v>
      </c>
    </row>
    <row r="32" spans="2:2" ht="25.8">
      <c r="B32" s="257" t="s">
        <v>955</v>
      </c>
    </row>
    <row r="33" spans="2:2">
      <c r="B33" s="260"/>
    </row>
    <row r="34" spans="2:2" ht="25.8">
      <c r="B34" s="257" t="s">
        <v>956</v>
      </c>
    </row>
    <row r="36" spans="2:2">
      <c r="B36" s="224" t="s">
        <v>957</v>
      </c>
    </row>
    <row r="38" spans="2:2" ht="38.4">
      <c r="B38" s="257" t="s">
        <v>958</v>
      </c>
    </row>
    <row r="40" spans="2:2" ht="38.4">
      <c r="B40" s="257" t="s">
        <v>959</v>
      </c>
    </row>
    <row r="42" spans="2:2">
      <c r="B42" s="224" t="s">
        <v>1464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0041-5304-4834-AE5B-98ACEC6DF712}">
  <dimension ref="A1:A17"/>
  <sheetViews>
    <sheetView workbookViewId="0">
      <selection activeCell="D13" sqref="D13"/>
    </sheetView>
  </sheetViews>
  <sheetFormatPr defaultRowHeight="14.4"/>
  <cols>
    <col min="1" max="1" width="93.33203125" customWidth="1"/>
  </cols>
  <sheetData>
    <row r="1" spans="1:1" ht="17.399999999999999">
      <c r="A1" s="213" t="s">
        <v>973</v>
      </c>
    </row>
    <row r="2" spans="1:1">
      <c r="A2" s="223"/>
    </row>
    <row r="3" spans="1:1" ht="25.2">
      <c r="A3" s="262" t="s">
        <v>961</v>
      </c>
    </row>
    <row r="4" spans="1:1">
      <c r="A4" s="223"/>
    </row>
    <row r="5" spans="1:1" ht="15" thickBot="1">
      <c r="A5" s="223"/>
    </row>
    <row r="6" spans="1:1" ht="15" thickTop="1">
      <c r="A6" s="263" t="s">
        <v>962</v>
      </c>
    </row>
    <row r="7" spans="1:1" ht="50.4">
      <c r="A7" s="264" t="s">
        <v>963</v>
      </c>
    </row>
    <row r="8" spans="1:1" ht="37.799999999999997">
      <c r="A8" s="264" t="s">
        <v>964</v>
      </c>
    </row>
    <row r="9" spans="1:1" ht="25.2">
      <c r="A9" s="264" t="s">
        <v>965</v>
      </c>
    </row>
    <row r="10" spans="1:1" ht="25.2">
      <c r="A10" s="265" t="s">
        <v>966</v>
      </c>
    </row>
    <row r="11" spans="1:1" ht="37.799999999999997">
      <c r="A11" s="265" t="s">
        <v>967</v>
      </c>
    </row>
    <row r="12" spans="1:1" ht="50.4">
      <c r="A12" s="265" t="s">
        <v>968</v>
      </c>
    </row>
    <row r="13" spans="1:1" ht="75.599999999999994">
      <c r="A13" s="265" t="s">
        <v>969</v>
      </c>
    </row>
    <row r="14" spans="1:1" ht="63">
      <c r="A14" s="266" t="s">
        <v>970</v>
      </c>
    </row>
    <row r="15" spans="1:1" ht="50.4">
      <c r="A15" s="265" t="s">
        <v>971</v>
      </c>
    </row>
    <row r="16" spans="1:1" ht="25.8" thickBot="1">
      <c r="A16" s="267" t="s">
        <v>972</v>
      </c>
    </row>
    <row r="17" ht="15" thickTop="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
  <sheetViews>
    <sheetView workbookViewId="0">
      <selection activeCell="I2" sqref="I2"/>
    </sheetView>
  </sheetViews>
  <sheetFormatPr defaultRowHeight="14.4"/>
  <sheetData>
    <row r="1" spans="1:9">
      <c r="A1" t="s">
        <v>57</v>
      </c>
      <c r="D1">
        <v>0</v>
      </c>
      <c r="G1" t="s">
        <v>751</v>
      </c>
      <c r="I1" t="s">
        <v>311</v>
      </c>
    </row>
    <row r="2" spans="1:9">
      <c r="A2" t="s">
        <v>311</v>
      </c>
      <c r="D2">
        <v>50</v>
      </c>
      <c r="G2" t="s">
        <v>1493</v>
      </c>
      <c r="I2" t="s">
        <v>1496</v>
      </c>
    </row>
    <row r="3" spans="1:9">
      <c r="A3" t="s">
        <v>860</v>
      </c>
      <c r="D3">
        <v>40</v>
      </c>
      <c r="G3" t="s">
        <v>1494</v>
      </c>
      <c r="I3" t="s">
        <v>1497</v>
      </c>
    </row>
    <row r="4" spans="1:9">
      <c r="A4" t="s">
        <v>859</v>
      </c>
      <c r="D4">
        <v>30</v>
      </c>
      <c r="G4" t="s">
        <v>1495</v>
      </c>
    </row>
    <row r="5" spans="1:9">
      <c r="D5">
        <v>20</v>
      </c>
    </row>
    <row r="6" spans="1:9">
      <c r="D6">
        <v>10</v>
      </c>
    </row>
    <row r="7" spans="1:9">
      <c r="D7" t="s">
        <v>859</v>
      </c>
    </row>
    <row r="10" spans="1:9">
      <c r="B10" s="161"/>
    </row>
  </sheetData>
  <customSheetViews>
    <customSheetView guid="{507F482F-13C0-4805-AED4-AEDBC347912B}">
      <selection activeCell="A5" sqref="A5"/>
      <pageMargins left="0.7" right="0.7" top="0.75" bottom="0.75" header="0.3" footer="0.3"/>
    </customSheetView>
    <customSheetView guid="{A1D9BC16-97D5-4B07-B3B4-7722A1CAE2B0}">
      <selection activeCell="I21" sqref="I21"/>
      <pageMargins left="0.7" right="0.7" top="0.75" bottom="0.75" header="0.3" footer="0.3"/>
    </customSheetView>
    <customSheetView guid="{BD3BB644-FD58-43C6-8156-1BD0BBDEEE88}">
      <selection activeCell="A5" sqref="A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292"/>
  <sheetViews>
    <sheetView tabSelected="1" zoomScaleNormal="100" zoomScaleSheetLayoutView="90" workbookViewId="0">
      <pane ySplit="1" topLeftCell="A2" activePane="bottomLeft" state="frozen"/>
      <selection pane="bottomLeft"/>
    </sheetView>
  </sheetViews>
  <sheetFormatPr defaultColWidth="8.88671875" defaultRowHeight="14.4"/>
  <cols>
    <col min="1" max="1" width="6.33203125" style="323" bestFit="1" customWidth="1"/>
    <col min="2" max="2" width="24.33203125" style="149" bestFit="1" customWidth="1"/>
    <col min="3" max="3" width="59.5546875" style="200" bestFit="1" customWidth="1"/>
    <col min="4" max="4" width="13.33203125" style="149" customWidth="1"/>
    <col min="5" max="5" width="11.6640625" style="288" bestFit="1" customWidth="1"/>
    <col min="6" max="6" width="20.44140625" style="149" bestFit="1" customWidth="1"/>
    <col min="7" max="7" width="10.33203125" style="294" bestFit="1" customWidth="1"/>
    <col min="8" max="8" width="12.44140625" style="294" bestFit="1" customWidth="1"/>
    <col min="9" max="9" width="10.44140625" style="149" bestFit="1" customWidth="1"/>
    <col min="10" max="10" width="6.6640625" style="149" bestFit="1" customWidth="1"/>
    <col min="11" max="11" width="15.44140625" style="149" bestFit="1" customWidth="1"/>
    <col min="12" max="12" width="8.88671875" style="149"/>
    <col min="13" max="13" width="0" style="149" hidden="1" customWidth="1"/>
    <col min="14" max="14" width="15.88671875" style="149" bestFit="1" customWidth="1"/>
    <col min="15" max="15" width="69" style="303" customWidth="1"/>
    <col min="16" max="16" width="13.44140625" style="149" bestFit="1" customWidth="1"/>
    <col min="17" max="17" width="5" style="149" bestFit="1" customWidth="1"/>
    <col min="18" max="18" width="10.6640625" style="149" bestFit="1" customWidth="1"/>
    <col min="19" max="16384" width="8.88671875" style="149"/>
  </cols>
  <sheetData>
    <row r="1" spans="1:18" ht="15" customHeight="1">
      <c r="A1" s="315" t="s">
        <v>847</v>
      </c>
      <c r="B1" s="184" t="s">
        <v>848</v>
      </c>
      <c r="C1" s="184" t="s">
        <v>849</v>
      </c>
      <c r="D1" s="185" t="s">
        <v>53</v>
      </c>
      <c r="E1" s="285" t="s">
        <v>54</v>
      </c>
      <c r="F1" s="184" t="s">
        <v>55</v>
      </c>
      <c r="G1" s="289" t="s">
        <v>850</v>
      </c>
      <c r="H1" s="289" t="s">
        <v>851</v>
      </c>
      <c r="I1" s="186" t="s">
        <v>852</v>
      </c>
      <c r="J1" s="185" t="s">
        <v>1205</v>
      </c>
      <c r="K1" s="185" t="s">
        <v>53</v>
      </c>
    </row>
    <row r="2" spans="1:18" s="188" customFormat="1" ht="19.95" customHeight="1">
      <c r="A2" s="316">
        <v>1</v>
      </c>
      <c r="B2" s="170" t="s">
        <v>52</v>
      </c>
      <c r="C2" s="170" t="s">
        <v>52</v>
      </c>
      <c r="D2" s="171" t="s">
        <v>1208</v>
      </c>
      <c r="E2" s="172" t="s">
        <v>54</v>
      </c>
      <c r="F2" s="170" t="s">
        <v>55</v>
      </c>
      <c r="G2" s="290">
        <f>SUBTOTAL(9,G9:G13)</f>
        <v>0</v>
      </c>
      <c r="H2" s="290">
        <f>SUBTOTAL(9,H9:H13)</f>
        <v>19</v>
      </c>
      <c r="I2" s="187">
        <f>G2/H2</f>
        <v>0</v>
      </c>
      <c r="J2" s="171" t="s">
        <v>1205</v>
      </c>
      <c r="K2" s="170" t="s">
        <v>1200</v>
      </c>
      <c r="N2" s="170" t="s">
        <v>974</v>
      </c>
      <c r="O2" s="170" t="s">
        <v>974</v>
      </c>
      <c r="P2" s="171" t="s">
        <v>1209</v>
      </c>
      <c r="Q2" s="171" t="s">
        <v>1229</v>
      </c>
      <c r="R2" s="170" t="s">
        <v>1232</v>
      </c>
    </row>
    <row r="3" spans="1:18" ht="30.6">
      <c r="A3" s="317" t="s">
        <v>657</v>
      </c>
      <c r="B3" s="144" t="s">
        <v>1124</v>
      </c>
      <c r="C3" s="144" t="s">
        <v>1125</v>
      </c>
      <c r="D3" s="145" t="s">
        <v>56</v>
      </c>
      <c r="E3" s="168"/>
      <c r="F3" s="169"/>
      <c r="G3" s="295"/>
      <c r="H3" s="295"/>
      <c r="I3" s="296"/>
      <c r="J3" s="296" t="s">
        <v>414</v>
      </c>
      <c r="K3" s="296" t="s">
        <v>853</v>
      </c>
      <c r="N3" s="335"/>
      <c r="O3" s="335" t="s">
        <v>1249</v>
      </c>
      <c r="P3" s="301" t="s">
        <v>1206</v>
      </c>
      <c r="Q3" s="296" t="s">
        <v>1230</v>
      </c>
      <c r="R3" s="296" t="s">
        <v>1231</v>
      </c>
    </row>
    <row r="4" spans="1:18" ht="20.399999999999999">
      <c r="A4" s="317" t="s">
        <v>457</v>
      </c>
      <c r="B4" s="335" t="s">
        <v>1123</v>
      </c>
      <c r="C4" s="146" t="s">
        <v>1126</v>
      </c>
      <c r="D4" s="145" t="s">
        <v>56</v>
      </c>
      <c r="E4" s="168"/>
      <c r="F4" s="169"/>
      <c r="G4" s="295"/>
      <c r="H4" s="295"/>
      <c r="I4" s="296"/>
      <c r="J4" s="296" t="s">
        <v>414</v>
      </c>
      <c r="K4" s="296" t="s">
        <v>853</v>
      </c>
      <c r="N4" s="335"/>
      <c r="O4" s="334" t="s">
        <v>1235</v>
      </c>
      <c r="P4" s="301" t="s">
        <v>1206</v>
      </c>
      <c r="Q4" s="296" t="s">
        <v>1230</v>
      </c>
      <c r="R4" s="296" t="s">
        <v>1231</v>
      </c>
    </row>
    <row r="5" spans="1:18" ht="30.6">
      <c r="A5" s="317" t="s">
        <v>530</v>
      </c>
      <c r="B5" s="144" t="s">
        <v>1122</v>
      </c>
      <c r="C5" s="144" t="s">
        <v>1024</v>
      </c>
      <c r="D5" s="145" t="s">
        <v>56</v>
      </c>
      <c r="E5" s="168"/>
      <c r="F5" s="169"/>
      <c r="G5" s="295"/>
      <c r="H5" s="295"/>
      <c r="I5" s="296"/>
      <c r="J5" s="296" t="s">
        <v>414</v>
      </c>
      <c r="K5" s="296" t="s">
        <v>853</v>
      </c>
      <c r="N5" s="335"/>
      <c r="O5" s="300" t="s">
        <v>1025</v>
      </c>
      <c r="P5" s="301" t="s">
        <v>1206</v>
      </c>
      <c r="Q5" s="296" t="s">
        <v>1230</v>
      </c>
      <c r="R5" s="296" t="s">
        <v>1231</v>
      </c>
    </row>
    <row r="6" spans="1:18" ht="20.399999999999999">
      <c r="A6" s="317" t="s">
        <v>458</v>
      </c>
      <c r="B6" s="144" t="s">
        <v>366</v>
      </c>
      <c r="C6" s="144" t="s">
        <v>1023</v>
      </c>
      <c r="D6" s="145" t="s">
        <v>56</v>
      </c>
      <c r="E6" s="168"/>
      <c r="F6" s="169"/>
      <c r="G6" s="295"/>
      <c r="H6" s="295"/>
      <c r="I6" s="296"/>
      <c r="J6" s="296" t="s">
        <v>414</v>
      </c>
      <c r="K6" s="296" t="s">
        <v>853</v>
      </c>
      <c r="N6" s="335"/>
      <c r="O6" s="300" t="s">
        <v>1026</v>
      </c>
      <c r="P6" s="301" t="s">
        <v>1206</v>
      </c>
      <c r="Q6" s="296" t="s">
        <v>1230</v>
      </c>
      <c r="R6" s="296" t="s">
        <v>1231</v>
      </c>
    </row>
    <row r="7" spans="1:18" ht="10.199999999999999">
      <c r="A7" s="317" t="s">
        <v>459</v>
      </c>
      <c r="B7" s="166" t="s">
        <v>786</v>
      </c>
      <c r="C7" s="144" t="s">
        <v>816</v>
      </c>
      <c r="D7" s="145" t="s">
        <v>56</v>
      </c>
      <c r="E7" s="168"/>
      <c r="F7" s="169"/>
      <c r="G7" s="295"/>
      <c r="H7" s="295"/>
      <c r="I7" s="296"/>
      <c r="J7" s="296" t="s">
        <v>414</v>
      </c>
      <c r="K7" s="296" t="s">
        <v>853</v>
      </c>
      <c r="N7" s="335"/>
      <c r="O7" s="300" t="s">
        <v>1236</v>
      </c>
      <c r="P7" s="301" t="s">
        <v>1206</v>
      </c>
      <c r="Q7" s="296" t="s">
        <v>1230</v>
      </c>
      <c r="R7" s="296" t="s">
        <v>1231</v>
      </c>
    </row>
    <row r="8" spans="1:18" ht="20.399999999999999">
      <c r="A8" s="317" t="s">
        <v>460</v>
      </c>
      <c r="B8" s="144" t="s">
        <v>578</v>
      </c>
      <c r="C8" s="144" t="s">
        <v>59</v>
      </c>
      <c r="D8" s="145" t="s">
        <v>56</v>
      </c>
      <c r="E8" s="168"/>
      <c r="F8" s="169"/>
      <c r="G8" s="295"/>
      <c r="H8" s="295"/>
      <c r="I8" s="296"/>
      <c r="J8" s="296" t="s">
        <v>414</v>
      </c>
      <c r="K8" s="296" t="s">
        <v>853</v>
      </c>
      <c r="N8" s="335"/>
      <c r="O8" s="300" t="s">
        <v>1027</v>
      </c>
      <c r="P8" s="301" t="s">
        <v>1206</v>
      </c>
      <c r="Q8" s="296" t="s">
        <v>1230</v>
      </c>
      <c r="R8" s="296" t="s">
        <v>1231</v>
      </c>
    </row>
    <row r="9" spans="1:18" s="188" customFormat="1" ht="28.5" customHeight="1">
      <c r="A9" s="318" t="s">
        <v>582</v>
      </c>
      <c r="B9" s="156" t="s">
        <v>531</v>
      </c>
      <c r="C9" s="155" t="s">
        <v>817</v>
      </c>
      <c r="D9" s="147" t="s">
        <v>220</v>
      </c>
      <c r="E9" s="286"/>
      <c r="F9" s="190"/>
      <c r="G9" s="286">
        <f>IF(E9="Ja",H9,0)</f>
        <v>0</v>
      </c>
      <c r="H9" s="299">
        <f>IF(E9="Ikke relevant",0,5)</f>
        <v>5</v>
      </c>
      <c r="I9" s="296"/>
      <c r="J9" s="296" t="s">
        <v>365</v>
      </c>
      <c r="K9" s="296" t="s">
        <v>853</v>
      </c>
      <c r="N9" s="335"/>
      <c r="O9" s="300" t="s">
        <v>1237</v>
      </c>
      <c r="P9" s="147" t="s">
        <v>1213</v>
      </c>
      <c r="Q9" s="296" t="s">
        <v>365</v>
      </c>
      <c r="R9" s="296" t="s">
        <v>1231</v>
      </c>
    </row>
    <row r="10" spans="1:18" s="188" customFormat="1" ht="20.399999999999999">
      <c r="A10" s="318" t="s">
        <v>591</v>
      </c>
      <c r="B10" s="156" t="s">
        <v>622</v>
      </c>
      <c r="C10" s="155" t="s">
        <v>581</v>
      </c>
      <c r="D10" s="147" t="s">
        <v>221</v>
      </c>
      <c r="E10" s="286"/>
      <c r="F10" s="190"/>
      <c r="G10" s="286">
        <f>IF(E10="Ja",H10,0)</f>
        <v>0</v>
      </c>
      <c r="H10" s="299">
        <f>IF(E10="Ikke relevant",0,3)</f>
        <v>3</v>
      </c>
      <c r="I10" s="296"/>
      <c r="J10" s="296" t="s">
        <v>365</v>
      </c>
      <c r="K10" s="296" t="s">
        <v>853</v>
      </c>
      <c r="N10" s="335"/>
      <c r="O10" s="339" t="s">
        <v>1238</v>
      </c>
      <c r="P10" s="80" t="s">
        <v>1214</v>
      </c>
      <c r="Q10" s="296" t="s">
        <v>365</v>
      </c>
      <c r="R10" s="296" t="s">
        <v>1231</v>
      </c>
    </row>
    <row r="11" spans="1:18" s="188" customFormat="1" ht="20.399999999999999">
      <c r="A11" s="318" t="s">
        <v>592</v>
      </c>
      <c r="B11" s="156" t="s">
        <v>1127</v>
      </c>
      <c r="C11" s="155" t="s">
        <v>645</v>
      </c>
      <c r="D11" s="147" t="s">
        <v>220</v>
      </c>
      <c r="E11" s="286"/>
      <c r="F11" s="190"/>
      <c r="G11" s="286">
        <f>IF(E11="Ja",H11,0)</f>
        <v>0</v>
      </c>
      <c r="H11" s="299">
        <f>IF(E11="Ikke relevant",0,5)</f>
        <v>5</v>
      </c>
      <c r="I11" s="296"/>
      <c r="J11" s="296" t="s">
        <v>365</v>
      </c>
      <c r="K11" s="296" t="s">
        <v>853</v>
      </c>
      <c r="N11" s="335"/>
      <c r="O11" s="339" t="s">
        <v>1239</v>
      </c>
      <c r="P11" s="80" t="s">
        <v>1215</v>
      </c>
      <c r="Q11" s="296" t="s">
        <v>365</v>
      </c>
      <c r="R11" s="296" t="s">
        <v>1231</v>
      </c>
    </row>
    <row r="12" spans="1:18" s="188" customFormat="1" ht="20.399999999999999">
      <c r="A12" s="318" t="s">
        <v>593</v>
      </c>
      <c r="B12" s="156" t="s">
        <v>583</v>
      </c>
      <c r="C12" s="155" t="s">
        <v>585</v>
      </c>
      <c r="D12" s="147" t="s">
        <v>221</v>
      </c>
      <c r="E12" s="286"/>
      <c r="F12" s="190"/>
      <c r="G12" s="286">
        <f>IF(E12="Ja",H12,0)</f>
        <v>0</v>
      </c>
      <c r="H12" s="299">
        <f t="shared" ref="H12:H13" si="0">IF(E12="Ikke relevant",0,3)</f>
        <v>3</v>
      </c>
      <c r="I12" s="296"/>
      <c r="J12" s="296" t="s">
        <v>365</v>
      </c>
      <c r="K12" s="296" t="s">
        <v>853</v>
      </c>
      <c r="N12" s="335"/>
      <c r="O12" s="339" t="s">
        <v>1240</v>
      </c>
      <c r="P12" s="80" t="s">
        <v>1214</v>
      </c>
      <c r="Q12" s="296" t="s">
        <v>365</v>
      </c>
      <c r="R12" s="296" t="s">
        <v>1231</v>
      </c>
    </row>
    <row r="13" spans="1:18" s="188" customFormat="1" ht="20.399999999999999">
      <c r="A13" s="318" t="s">
        <v>764</v>
      </c>
      <c r="B13" s="156" t="s">
        <v>765</v>
      </c>
      <c r="C13" s="155" t="s">
        <v>1529</v>
      </c>
      <c r="D13" s="147" t="s">
        <v>221</v>
      </c>
      <c r="E13" s="286"/>
      <c r="F13" s="190"/>
      <c r="G13" s="286">
        <f>IF(E13="Ja",H13,0)</f>
        <v>0</v>
      </c>
      <c r="H13" s="299">
        <f t="shared" si="0"/>
        <v>3</v>
      </c>
      <c r="I13" s="296"/>
      <c r="J13" s="296" t="s">
        <v>365</v>
      </c>
      <c r="K13" s="296" t="s">
        <v>853</v>
      </c>
      <c r="N13" s="335"/>
      <c r="O13" s="339" t="s">
        <v>1241</v>
      </c>
      <c r="P13" s="80" t="s">
        <v>1214</v>
      </c>
      <c r="Q13" s="296" t="s">
        <v>365</v>
      </c>
      <c r="R13" s="296" t="s">
        <v>1231</v>
      </c>
    </row>
    <row r="14" spans="1:18" ht="19.95" customHeight="1">
      <c r="A14" s="316">
        <v>2</v>
      </c>
      <c r="B14" s="170" t="s">
        <v>795</v>
      </c>
      <c r="C14" s="170" t="s">
        <v>795</v>
      </c>
      <c r="D14" s="171" t="s">
        <v>53</v>
      </c>
      <c r="E14" s="172" t="s">
        <v>54</v>
      </c>
      <c r="F14" s="170" t="s">
        <v>55</v>
      </c>
      <c r="G14" s="290">
        <f>SUBTOTAL(9,G22)</f>
        <v>0</v>
      </c>
      <c r="H14" s="290">
        <f>SUBTOTAL(9,H22)</f>
        <v>4</v>
      </c>
      <c r="I14" s="187">
        <f>G14/H14</f>
        <v>0</v>
      </c>
      <c r="J14" s="171" t="s">
        <v>1205</v>
      </c>
      <c r="K14" s="171" t="s">
        <v>53</v>
      </c>
      <c r="N14" s="170" t="s">
        <v>975</v>
      </c>
      <c r="O14" s="170" t="s">
        <v>975</v>
      </c>
      <c r="P14" s="170" t="s">
        <v>53</v>
      </c>
      <c r="Q14" s="171" t="s">
        <v>1229</v>
      </c>
      <c r="R14" s="171" t="s">
        <v>53</v>
      </c>
    </row>
    <row r="15" spans="1:18" ht="20.399999999999999">
      <c r="A15" s="317" t="s">
        <v>461</v>
      </c>
      <c r="B15" s="144" t="s">
        <v>367</v>
      </c>
      <c r="C15" s="144" t="s">
        <v>584</v>
      </c>
      <c r="D15" s="145" t="s">
        <v>56</v>
      </c>
      <c r="E15" s="158"/>
      <c r="F15" s="159"/>
      <c r="G15" s="295"/>
      <c r="H15" s="295"/>
      <c r="I15" s="296"/>
      <c r="J15" s="296" t="s">
        <v>414</v>
      </c>
      <c r="K15" s="296" t="s">
        <v>853</v>
      </c>
      <c r="N15" s="335"/>
      <c r="O15" s="89" t="s">
        <v>1245</v>
      </c>
      <c r="P15" s="80" t="s">
        <v>1206</v>
      </c>
      <c r="Q15" s="296" t="s">
        <v>1230</v>
      </c>
      <c r="R15" s="296" t="s">
        <v>1231</v>
      </c>
    </row>
    <row r="16" spans="1:18" ht="30.6">
      <c r="A16" s="317" t="s">
        <v>462</v>
      </c>
      <c r="B16" s="144" t="s">
        <v>1022</v>
      </c>
      <c r="C16" s="144" t="s">
        <v>1128</v>
      </c>
      <c r="D16" s="145" t="s">
        <v>56</v>
      </c>
      <c r="E16" s="158"/>
      <c r="F16" s="159"/>
      <c r="G16" s="295"/>
      <c r="H16" s="295"/>
      <c r="I16" s="296"/>
      <c r="J16" s="296" t="s">
        <v>414</v>
      </c>
      <c r="K16" s="296" t="s">
        <v>853</v>
      </c>
      <c r="N16" s="335"/>
      <c r="O16" s="339" t="s">
        <v>1242</v>
      </c>
      <c r="P16" s="80" t="s">
        <v>1206</v>
      </c>
      <c r="Q16" s="296" t="s">
        <v>1230</v>
      </c>
      <c r="R16" s="296" t="s">
        <v>1231</v>
      </c>
    </row>
    <row r="17" spans="1:18" s="188" customFormat="1" ht="30.6">
      <c r="A17" s="317" t="s">
        <v>463</v>
      </c>
      <c r="B17" s="144" t="s">
        <v>1129</v>
      </c>
      <c r="C17" s="144" t="s">
        <v>818</v>
      </c>
      <c r="D17" s="145" t="s">
        <v>56</v>
      </c>
      <c r="E17" s="158"/>
      <c r="F17" s="159"/>
      <c r="G17" s="295"/>
      <c r="H17" s="295"/>
      <c r="I17" s="296"/>
      <c r="J17" s="296" t="s">
        <v>414</v>
      </c>
      <c r="K17" s="296" t="s">
        <v>853</v>
      </c>
      <c r="N17" s="335"/>
      <c r="O17" s="339" t="s">
        <v>1246</v>
      </c>
      <c r="P17" s="80" t="s">
        <v>1206</v>
      </c>
      <c r="Q17" s="296" t="s">
        <v>1230</v>
      </c>
      <c r="R17" s="296" t="s">
        <v>1231</v>
      </c>
    </row>
    <row r="18" spans="1:18" ht="20.399999999999999">
      <c r="A18" s="318" t="s">
        <v>532</v>
      </c>
      <c r="B18" s="156" t="s">
        <v>1102</v>
      </c>
      <c r="C18" s="156" t="s">
        <v>1530</v>
      </c>
      <c r="D18" s="157" t="s">
        <v>56</v>
      </c>
      <c r="E18" s="286"/>
      <c r="F18" s="191"/>
      <c r="G18" s="295"/>
      <c r="H18" s="295"/>
      <c r="I18" s="296"/>
      <c r="J18" s="296" t="s">
        <v>414</v>
      </c>
      <c r="K18" s="296" t="s">
        <v>853</v>
      </c>
      <c r="N18" s="335"/>
      <c r="O18" s="339" t="s">
        <v>1247</v>
      </c>
      <c r="P18" s="80" t="s">
        <v>1206</v>
      </c>
      <c r="Q18" s="296" t="s">
        <v>1230</v>
      </c>
      <c r="R18" s="296" t="s">
        <v>1231</v>
      </c>
    </row>
    <row r="19" spans="1:18" s="192" customFormat="1" ht="30.6">
      <c r="A19" s="318" t="s">
        <v>586</v>
      </c>
      <c r="B19" s="156" t="s">
        <v>590</v>
      </c>
      <c r="C19" s="156" t="s">
        <v>1531</v>
      </c>
      <c r="D19" s="157" t="s">
        <v>56</v>
      </c>
      <c r="E19" s="286"/>
      <c r="F19" s="191"/>
      <c r="G19" s="295"/>
      <c r="H19" s="295"/>
      <c r="I19" s="296"/>
      <c r="J19" s="296" t="s">
        <v>414</v>
      </c>
      <c r="K19" s="296" t="s">
        <v>853</v>
      </c>
      <c r="N19" s="335"/>
      <c r="O19" s="339" t="s">
        <v>1248</v>
      </c>
      <c r="P19" s="80" t="s">
        <v>1206</v>
      </c>
      <c r="Q19" s="296" t="s">
        <v>1230</v>
      </c>
      <c r="R19" s="296" t="s">
        <v>1231</v>
      </c>
    </row>
    <row r="20" spans="1:18" s="192" customFormat="1" ht="20.399999999999999">
      <c r="A20" s="318" t="s">
        <v>587</v>
      </c>
      <c r="B20" s="156" t="s">
        <v>1101</v>
      </c>
      <c r="C20" s="364" t="s">
        <v>1198</v>
      </c>
      <c r="D20" s="365" t="s">
        <v>56</v>
      </c>
      <c r="E20" s="286"/>
      <c r="F20" s="191"/>
      <c r="G20" s="295"/>
      <c r="H20" s="306"/>
      <c r="I20" s="296"/>
      <c r="J20" s="296" t="s">
        <v>414</v>
      </c>
      <c r="K20" s="296" t="s">
        <v>853</v>
      </c>
      <c r="N20" s="335"/>
      <c r="O20" s="339" t="s">
        <v>1243</v>
      </c>
      <c r="P20" s="80" t="s">
        <v>1206</v>
      </c>
      <c r="Q20" s="296" t="s">
        <v>1230</v>
      </c>
      <c r="R20" s="296" t="s">
        <v>1231</v>
      </c>
    </row>
    <row r="21" spans="1:18" s="192" customFormat="1" ht="30.6">
      <c r="A21" s="318" t="s">
        <v>588</v>
      </c>
      <c r="B21" s="156" t="s">
        <v>589</v>
      </c>
      <c r="C21" s="156" t="s">
        <v>1532</v>
      </c>
      <c r="D21" s="365" t="s">
        <v>56</v>
      </c>
      <c r="E21" s="286"/>
      <c r="F21" s="191"/>
      <c r="G21" s="295"/>
      <c r="H21" s="306"/>
      <c r="I21" s="296"/>
      <c r="J21" s="296" t="s">
        <v>414</v>
      </c>
      <c r="K21" s="296" t="s">
        <v>853</v>
      </c>
      <c r="N21" s="335"/>
      <c r="O21" s="339" t="s">
        <v>1250</v>
      </c>
      <c r="P21" s="80" t="s">
        <v>1206</v>
      </c>
      <c r="Q21" s="296" t="s">
        <v>1230</v>
      </c>
      <c r="R21" s="296" t="s">
        <v>1231</v>
      </c>
    </row>
    <row r="22" spans="1:18" s="192" customFormat="1" ht="20.399999999999999">
      <c r="A22" s="318" t="s">
        <v>626</v>
      </c>
      <c r="B22" s="156" t="s">
        <v>627</v>
      </c>
      <c r="C22" s="156" t="s">
        <v>1130</v>
      </c>
      <c r="D22" s="147" t="s">
        <v>216</v>
      </c>
      <c r="E22" s="286"/>
      <c r="F22" s="191"/>
      <c r="G22" s="286">
        <f>IF(E22="Ja",H22,0)</f>
        <v>0</v>
      </c>
      <c r="H22" s="299">
        <f>IF(E22="Ikke relevant",0,4)</f>
        <v>4</v>
      </c>
      <c r="I22" s="296"/>
      <c r="J22" s="296" t="s">
        <v>365</v>
      </c>
      <c r="K22" s="296" t="s">
        <v>853</v>
      </c>
      <c r="N22" s="335"/>
      <c r="O22" s="339" t="s">
        <v>1244</v>
      </c>
      <c r="P22" s="80" t="s">
        <v>1216</v>
      </c>
      <c r="Q22" s="296" t="s">
        <v>365</v>
      </c>
      <c r="R22" s="296" t="s">
        <v>1231</v>
      </c>
    </row>
    <row r="23" spans="1:18" s="193" customFormat="1" ht="20.399999999999999">
      <c r="A23" s="318" t="s">
        <v>658</v>
      </c>
      <c r="B23" s="156" t="s">
        <v>1117</v>
      </c>
      <c r="C23" s="156" t="s">
        <v>1533</v>
      </c>
      <c r="D23" s="147" t="s">
        <v>56</v>
      </c>
      <c r="E23" s="286"/>
      <c r="F23" s="191"/>
      <c r="G23" s="295"/>
      <c r="H23" s="295"/>
      <c r="I23" s="296"/>
      <c r="J23" s="296" t="s">
        <v>414</v>
      </c>
      <c r="K23" s="296" t="s">
        <v>853</v>
      </c>
      <c r="N23" s="335"/>
      <c r="O23" s="339" t="s">
        <v>1251</v>
      </c>
      <c r="P23" s="80" t="s">
        <v>1206</v>
      </c>
      <c r="Q23" s="296" t="s">
        <v>1230</v>
      </c>
      <c r="R23" s="296" t="s">
        <v>1231</v>
      </c>
    </row>
    <row r="24" spans="1:18" ht="19.95" customHeight="1">
      <c r="A24" s="316">
        <v>3</v>
      </c>
      <c r="B24" s="170" t="s">
        <v>60</v>
      </c>
      <c r="C24" s="170" t="s">
        <v>60</v>
      </c>
      <c r="D24" s="171" t="s">
        <v>53</v>
      </c>
      <c r="E24" s="172" t="s">
        <v>54</v>
      </c>
      <c r="F24" s="170" t="s">
        <v>55</v>
      </c>
      <c r="G24" s="290">
        <f>SUM(G25:G31)</f>
        <v>0</v>
      </c>
      <c r="H24" s="290">
        <f>H31</f>
        <v>3</v>
      </c>
      <c r="I24" s="187">
        <f>G24/H24</f>
        <v>0</v>
      </c>
      <c r="J24" s="171" t="s">
        <v>1205</v>
      </c>
      <c r="K24" s="171" t="s">
        <v>53</v>
      </c>
      <c r="N24" s="170" t="s">
        <v>976</v>
      </c>
      <c r="O24" s="170" t="s">
        <v>976</v>
      </c>
      <c r="P24" s="170" t="s">
        <v>53</v>
      </c>
      <c r="Q24" s="171" t="s">
        <v>1229</v>
      </c>
      <c r="R24" s="171" t="s">
        <v>53</v>
      </c>
    </row>
    <row r="25" spans="1:18" ht="20.399999999999999">
      <c r="A25" s="317" t="s">
        <v>464</v>
      </c>
      <c r="B25" s="144" t="s">
        <v>594</v>
      </c>
      <c r="C25" s="144" t="s">
        <v>1501</v>
      </c>
      <c r="D25" s="145" t="s">
        <v>56</v>
      </c>
      <c r="E25" s="168"/>
      <c r="F25" s="169"/>
      <c r="G25" s="295"/>
      <c r="H25" s="295"/>
      <c r="I25" s="296"/>
      <c r="J25" s="296" t="s">
        <v>414</v>
      </c>
      <c r="K25" s="296" t="s">
        <v>853</v>
      </c>
      <c r="N25" s="335"/>
      <c r="O25" s="339" t="s">
        <v>1252</v>
      </c>
      <c r="P25" s="80" t="s">
        <v>1206</v>
      </c>
      <c r="Q25" s="296" t="s">
        <v>1230</v>
      </c>
      <c r="R25" s="296" t="s">
        <v>1231</v>
      </c>
    </row>
    <row r="26" spans="1:18" ht="20.399999999999999">
      <c r="A26" s="317" t="s">
        <v>465</v>
      </c>
      <c r="B26" s="144" t="s">
        <v>819</v>
      </c>
      <c r="C26" s="144" t="s">
        <v>1503</v>
      </c>
      <c r="D26" s="145" t="s">
        <v>56</v>
      </c>
      <c r="E26" s="168"/>
      <c r="F26" s="169"/>
      <c r="G26" s="295"/>
      <c r="H26" s="295"/>
      <c r="I26" s="296"/>
      <c r="J26" s="296" t="s">
        <v>414</v>
      </c>
      <c r="K26" s="296" t="s">
        <v>853</v>
      </c>
      <c r="N26" s="335"/>
      <c r="O26" s="339" t="s">
        <v>1253</v>
      </c>
      <c r="P26" s="80" t="s">
        <v>1206</v>
      </c>
      <c r="Q26" s="296" t="s">
        <v>1230</v>
      </c>
      <c r="R26" s="296" t="s">
        <v>1231</v>
      </c>
    </row>
    <row r="27" spans="1:18" ht="20.399999999999999">
      <c r="A27" s="317" t="s">
        <v>415</v>
      </c>
      <c r="B27" s="144" t="s">
        <v>368</v>
      </c>
      <c r="C27" s="144" t="s">
        <v>1534</v>
      </c>
      <c r="D27" s="145" t="s">
        <v>56</v>
      </c>
      <c r="E27" s="168"/>
      <c r="F27" s="169"/>
      <c r="G27" s="295"/>
      <c r="H27" s="295"/>
      <c r="I27" s="296"/>
      <c r="J27" s="296" t="s">
        <v>414</v>
      </c>
      <c r="K27" s="296" t="s">
        <v>853</v>
      </c>
      <c r="N27" s="335"/>
      <c r="O27" s="339" t="s">
        <v>1256</v>
      </c>
      <c r="P27" s="80" t="s">
        <v>1206</v>
      </c>
      <c r="Q27" s="296" t="s">
        <v>1230</v>
      </c>
      <c r="R27" s="296" t="s">
        <v>1231</v>
      </c>
    </row>
    <row r="28" spans="1:18" ht="30.6">
      <c r="A28" s="317" t="s">
        <v>466</v>
      </c>
      <c r="B28" s="144" t="s">
        <v>369</v>
      </c>
      <c r="C28" s="144" t="s">
        <v>1131</v>
      </c>
      <c r="D28" s="145" t="s">
        <v>56</v>
      </c>
      <c r="E28" s="168"/>
      <c r="F28" s="169"/>
      <c r="G28" s="295"/>
      <c r="H28" s="295"/>
      <c r="I28" s="296"/>
      <c r="J28" s="296" t="s">
        <v>414</v>
      </c>
      <c r="K28" s="296" t="s">
        <v>853</v>
      </c>
      <c r="N28" s="335"/>
      <c r="O28" s="339" t="s">
        <v>1257</v>
      </c>
      <c r="P28" s="80" t="s">
        <v>1206</v>
      </c>
      <c r="Q28" s="296" t="s">
        <v>1230</v>
      </c>
      <c r="R28" s="296" t="s">
        <v>1231</v>
      </c>
    </row>
    <row r="29" spans="1:18" ht="20.399999999999999">
      <c r="A29" s="317" t="s">
        <v>467</v>
      </c>
      <c r="B29" s="144" t="s">
        <v>820</v>
      </c>
      <c r="C29" s="144" t="s">
        <v>821</v>
      </c>
      <c r="D29" s="145" t="s">
        <v>56</v>
      </c>
      <c r="E29" s="168"/>
      <c r="F29" s="169"/>
      <c r="G29" s="295"/>
      <c r="H29" s="295"/>
      <c r="I29" s="296"/>
      <c r="J29" s="296" t="s">
        <v>414</v>
      </c>
      <c r="K29" s="296" t="s">
        <v>853</v>
      </c>
      <c r="N29" s="335"/>
      <c r="O29" s="339" t="s">
        <v>1254</v>
      </c>
      <c r="P29" s="80" t="s">
        <v>1206</v>
      </c>
      <c r="Q29" s="296" t="s">
        <v>1230</v>
      </c>
      <c r="R29" s="296" t="s">
        <v>1231</v>
      </c>
    </row>
    <row r="30" spans="1:18" ht="20.399999999999999">
      <c r="A30" s="317" t="s">
        <v>468</v>
      </c>
      <c r="B30" s="144" t="s">
        <v>370</v>
      </c>
      <c r="C30" s="144" t="s">
        <v>533</v>
      </c>
      <c r="D30" s="145" t="s">
        <v>56</v>
      </c>
      <c r="E30" s="168"/>
      <c r="F30" s="169"/>
      <c r="G30" s="295"/>
      <c r="H30" s="295"/>
      <c r="I30" s="296"/>
      <c r="J30" s="296" t="s">
        <v>414</v>
      </c>
      <c r="K30" s="296" t="s">
        <v>853</v>
      </c>
      <c r="N30" s="335"/>
      <c r="O30" s="339" t="s">
        <v>1255</v>
      </c>
      <c r="P30" s="80" t="s">
        <v>1206</v>
      </c>
      <c r="Q30" s="296" t="s">
        <v>1230</v>
      </c>
      <c r="R30" s="296" t="s">
        <v>1231</v>
      </c>
    </row>
    <row r="31" spans="1:18" ht="20.399999999999999">
      <c r="A31" s="317" t="s">
        <v>524</v>
      </c>
      <c r="B31" s="144" t="s">
        <v>1178</v>
      </c>
      <c r="C31" s="144" t="s">
        <v>534</v>
      </c>
      <c r="D31" s="144" t="s">
        <v>221</v>
      </c>
      <c r="E31" s="168"/>
      <c r="F31" s="169"/>
      <c r="G31" s="286">
        <f>IF(E31="Ja",H31,0)</f>
        <v>0</v>
      </c>
      <c r="H31" s="299">
        <f>IF(E31="Ikke relevant",0,3)</f>
        <v>3</v>
      </c>
      <c r="I31" s="296"/>
      <c r="J31" s="296" t="s">
        <v>365</v>
      </c>
      <c r="K31" s="296" t="s">
        <v>853</v>
      </c>
      <c r="N31" s="335"/>
      <c r="O31" s="339" t="s">
        <v>1258</v>
      </c>
      <c r="P31" s="144" t="s">
        <v>1217</v>
      </c>
      <c r="Q31" s="296" t="s">
        <v>365</v>
      </c>
      <c r="R31" s="296" t="s">
        <v>1231</v>
      </c>
    </row>
    <row r="32" spans="1:18" ht="16.8" customHeight="1">
      <c r="A32" s="316">
        <v>4</v>
      </c>
      <c r="B32" s="170" t="s">
        <v>61</v>
      </c>
      <c r="C32" s="170" t="s">
        <v>61</v>
      </c>
      <c r="D32" s="171" t="s">
        <v>53</v>
      </c>
      <c r="E32" s="172" t="s">
        <v>54</v>
      </c>
      <c r="F32" s="170" t="s">
        <v>55</v>
      </c>
      <c r="G32" s="290">
        <f>SUBTOTAL(9,G34:G51)</f>
        <v>0</v>
      </c>
      <c r="H32" s="290">
        <f>SUBTOTAL(9,H34:H51)</f>
        <v>16</v>
      </c>
      <c r="I32" s="187">
        <f>G32/H32</f>
        <v>0</v>
      </c>
      <c r="J32" s="171" t="s">
        <v>1205</v>
      </c>
      <c r="K32" s="171" t="s">
        <v>53</v>
      </c>
      <c r="N32" s="170" t="s">
        <v>977</v>
      </c>
      <c r="O32" s="170" t="s">
        <v>977</v>
      </c>
      <c r="P32" s="170" t="s">
        <v>53</v>
      </c>
      <c r="Q32" s="171" t="s">
        <v>1229</v>
      </c>
      <c r="R32" s="171" t="s">
        <v>53</v>
      </c>
    </row>
    <row r="33" spans="1:18" ht="20.399999999999999">
      <c r="A33" s="319" t="s">
        <v>469</v>
      </c>
      <c r="B33" s="147" t="s">
        <v>1132</v>
      </c>
      <c r="C33" s="147" t="s">
        <v>1504</v>
      </c>
      <c r="D33" s="147" t="s">
        <v>56</v>
      </c>
      <c r="E33" s="168"/>
      <c r="F33" s="169"/>
      <c r="G33" s="295"/>
      <c r="H33" s="295"/>
      <c r="I33" s="296"/>
      <c r="J33" s="296" t="s">
        <v>414</v>
      </c>
      <c r="K33" s="296" t="s">
        <v>853</v>
      </c>
      <c r="N33" s="335"/>
      <c r="O33" s="339" t="s">
        <v>1047</v>
      </c>
      <c r="P33" s="147" t="s">
        <v>1206</v>
      </c>
      <c r="Q33" s="296" t="s">
        <v>1230</v>
      </c>
      <c r="R33" s="296" t="s">
        <v>1231</v>
      </c>
    </row>
    <row r="34" spans="1:18" ht="20.399999999999999">
      <c r="A34" s="319" t="s">
        <v>470</v>
      </c>
      <c r="B34" s="147" t="s">
        <v>371</v>
      </c>
      <c r="C34" s="144" t="s">
        <v>62</v>
      </c>
      <c r="D34" s="147" t="s">
        <v>221</v>
      </c>
      <c r="E34" s="168"/>
      <c r="F34" s="169"/>
      <c r="G34" s="286">
        <f>IF(E34="Ja",H34,0)</f>
        <v>0</v>
      </c>
      <c r="H34" s="299">
        <f>IF(E34="Ikke relevant",0,3)</f>
        <v>3</v>
      </c>
      <c r="I34" s="296"/>
      <c r="J34" s="296" t="s">
        <v>365</v>
      </c>
      <c r="K34" s="296" t="s">
        <v>853</v>
      </c>
      <c r="N34" s="335"/>
      <c r="O34" s="339" t="s">
        <v>1406</v>
      </c>
      <c r="P34" s="147" t="s">
        <v>1214</v>
      </c>
      <c r="Q34" s="296" t="s">
        <v>365</v>
      </c>
      <c r="R34" s="296" t="s">
        <v>1231</v>
      </c>
    </row>
    <row r="35" spans="1:18" ht="20.399999999999999">
      <c r="A35" s="319" t="s">
        <v>471</v>
      </c>
      <c r="B35" s="147" t="s">
        <v>814</v>
      </c>
      <c r="C35" s="147" t="s">
        <v>822</v>
      </c>
      <c r="D35" s="148" t="s">
        <v>56</v>
      </c>
      <c r="E35" s="168"/>
      <c r="F35" s="169"/>
      <c r="G35" s="295"/>
      <c r="H35" s="295"/>
      <c r="I35" s="296"/>
      <c r="J35" s="296" t="s">
        <v>414</v>
      </c>
      <c r="K35" s="296" t="s">
        <v>853</v>
      </c>
      <c r="N35" s="335"/>
      <c r="O35" s="339" t="s">
        <v>1259</v>
      </c>
      <c r="P35" s="148" t="s">
        <v>1206</v>
      </c>
      <c r="Q35" s="296" t="s">
        <v>1230</v>
      </c>
      <c r="R35" s="296" t="s">
        <v>1231</v>
      </c>
    </row>
    <row r="36" spans="1:18" ht="20.399999999999999">
      <c r="A36" s="319" t="s">
        <v>416</v>
      </c>
      <c r="B36" s="147" t="s">
        <v>372</v>
      </c>
      <c r="C36" s="147" t="s">
        <v>455</v>
      </c>
      <c r="D36" s="148" t="s">
        <v>56</v>
      </c>
      <c r="E36" s="168"/>
      <c r="F36" s="169"/>
      <c r="G36" s="295"/>
      <c r="H36" s="295"/>
      <c r="I36" s="296"/>
      <c r="J36" s="296" t="s">
        <v>414</v>
      </c>
      <c r="K36" s="296" t="s">
        <v>853</v>
      </c>
      <c r="N36" s="335"/>
      <c r="O36" s="339" t="s">
        <v>986</v>
      </c>
      <c r="P36" s="148" t="s">
        <v>1206</v>
      </c>
      <c r="Q36" s="296" t="s">
        <v>1230</v>
      </c>
      <c r="R36" s="296" t="s">
        <v>1231</v>
      </c>
    </row>
    <row r="37" spans="1:18" ht="20.399999999999999">
      <c r="A37" s="319" t="s">
        <v>417</v>
      </c>
      <c r="B37" s="147" t="s">
        <v>810</v>
      </c>
      <c r="C37" s="147" t="s">
        <v>63</v>
      </c>
      <c r="D37" s="148" t="s">
        <v>56</v>
      </c>
      <c r="E37" s="168"/>
      <c r="F37" s="169"/>
      <c r="G37" s="295"/>
      <c r="H37" s="295"/>
      <c r="I37" s="296"/>
      <c r="J37" s="296" t="s">
        <v>414</v>
      </c>
      <c r="K37" s="296" t="s">
        <v>853</v>
      </c>
      <c r="N37" s="335"/>
      <c r="O37" s="339" t="s">
        <v>987</v>
      </c>
      <c r="P37" s="148" t="s">
        <v>1206</v>
      </c>
      <c r="Q37" s="296" t="s">
        <v>1230</v>
      </c>
      <c r="R37" s="296" t="s">
        <v>1231</v>
      </c>
    </row>
    <row r="38" spans="1:18" ht="20.399999999999999">
      <c r="A38" s="319" t="s">
        <v>472</v>
      </c>
      <c r="B38" s="147" t="s">
        <v>373</v>
      </c>
      <c r="C38" s="147" t="s">
        <v>823</v>
      </c>
      <c r="D38" s="148" t="s">
        <v>56</v>
      </c>
      <c r="E38" s="168"/>
      <c r="F38" s="169"/>
      <c r="G38" s="295"/>
      <c r="H38" s="295"/>
      <c r="I38" s="296"/>
      <c r="J38" s="296" t="s">
        <v>414</v>
      </c>
      <c r="K38" s="296" t="s">
        <v>853</v>
      </c>
      <c r="N38" s="335"/>
      <c r="O38" s="339" t="s">
        <v>1028</v>
      </c>
      <c r="P38" s="148" t="s">
        <v>1206</v>
      </c>
      <c r="Q38" s="296" t="s">
        <v>1230</v>
      </c>
      <c r="R38" s="296" t="s">
        <v>1231</v>
      </c>
    </row>
    <row r="39" spans="1:18" ht="37.5" customHeight="1">
      <c r="A39" s="319" t="s">
        <v>418</v>
      </c>
      <c r="B39" s="147" t="s">
        <v>1260</v>
      </c>
      <c r="C39" s="147" t="s">
        <v>64</v>
      </c>
      <c r="D39" s="148" t="s">
        <v>56</v>
      </c>
      <c r="E39" s="168"/>
      <c r="F39" s="169"/>
      <c r="G39" s="295"/>
      <c r="H39" s="295"/>
      <c r="I39" s="296"/>
      <c r="J39" s="296" t="s">
        <v>414</v>
      </c>
      <c r="K39" s="296" t="s">
        <v>853</v>
      </c>
      <c r="N39" s="335"/>
      <c r="O39" s="339" t="s">
        <v>1029</v>
      </c>
      <c r="P39" s="148" t="s">
        <v>1206</v>
      </c>
      <c r="Q39" s="296" t="s">
        <v>1230</v>
      </c>
      <c r="R39" s="296" t="s">
        <v>1231</v>
      </c>
    </row>
    <row r="40" spans="1:18" ht="20.399999999999999">
      <c r="A40" s="319" t="s">
        <v>473</v>
      </c>
      <c r="B40" s="147" t="s">
        <v>535</v>
      </c>
      <c r="C40" s="147" t="s">
        <v>1133</v>
      </c>
      <c r="D40" s="147" t="s">
        <v>216</v>
      </c>
      <c r="E40" s="168"/>
      <c r="F40" s="169"/>
      <c r="G40" s="286">
        <f>IF(E40="Ja",H40,0)</f>
        <v>0</v>
      </c>
      <c r="H40" s="299">
        <f>IF(E40="Ikke relevant",0,4)</f>
        <v>4</v>
      </c>
      <c r="I40" s="296"/>
      <c r="J40" s="296" t="s">
        <v>365</v>
      </c>
      <c r="K40" s="296" t="s">
        <v>853</v>
      </c>
      <c r="N40" s="335"/>
      <c r="O40" s="339" t="s">
        <v>1030</v>
      </c>
      <c r="P40" s="147" t="s">
        <v>1216</v>
      </c>
      <c r="Q40" s="296" t="s">
        <v>365</v>
      </c>
      <c r="R40" s="296" t="s">
        <v>1231</v>
      </c>
    </row>
    <row r="41" spans="1:18" ht="20.399999999999999">
      <c r="A41" s="319" t="s">
        <v>474</v>
      </c>
      <c r="B41" s="147" t="s">
        <v>374</v>
      </c>
      <c r="C41" s="147" t="s">
        <v>1505</v>
      </c>
      <c r="D41" s="148" t="s">
        <v>56</v>
      </c>
      <c r="E41" s="168"/>
      <c r="F41" s="169"/>
      <c r="G41" s="295"/>
      <c r="H41" s="295"/>
      <c r="I41" s="296"/>
      <c r="J41" s="296" t="s">
        <v>414</v>
      </c>
      <c r="K41" s="296" t="s">
        <v>853</v>
      </c>
      <c r="N41" s="335"/>
      <c r="O41" s="339" t="s">
        <v>1031</v>
      </c>
      <c r="P41" s="148" t="s">
        <v>1206</v>
      </c>
      <c r="Q41" s="296" t="s">
        <v>1230</v>
      </c>
      <c r="R41" s="296" t="s">
        <v>1231</v>
      </c>
    </row>
    <row r="42" spans="1:18" ht="20.399999999999999">
      <c r="A42" s="319" t="s">
        <v>475</v>
      </c>
      <c r="B42" s="147" t="s">
        <v>375</v>
      </c>
      <c r="C42" s="147" t="s">
        <v>65</v>
      </c>
      <c r="D42" s="148" t="s">
        <v>56</v>
      </c>
      <c r="E42" s="168"/>
      <c r="F42" s="169"/>
      <c r="G42" s="295"/>
      <c r="H42" s="295"/>
      <c r="I42" s="296"/>
      <c r="J42" s="296" t="s">
        <v>414</v>
      </c>
      <c r="K42" s="296" t="s">
        <v>853</v>
      </c>
      <c r="N42" s="335"/>
      <c r="O42" s="339" t="s">
        <v>1032</v>
      </c>
      <c r="P42" s="148" t="s">
        <v>1206</v>
      </c>
      <c r="Q42" s="296" t="s">
        <v>1230</v>
      </c>
      <c r="R42" s="296" t="s">
        <v>1231</v>
      </c>
    </row>
    <row r="43" spans="1:18" ht="20.399999999999999">
      <c r="A43" s="319" t="s">
        <v>476</v>
      </c>
      <c r="B43" s="147" t="s">
        <v>376</v>
      </c>
      <c r="C43" s="147" t="s">
        <v>66</v>
      </c>
      <c r="D43" s="147" t="s">
        <v>217</v>
      </c>
      <c r="E43" s="168"/>
      <c r="F43" s="169"/>
      <c r="G43" s="286">
        <f>IF(E43="Ja",H43,0)</f>
        <v>0</v>
      </c>
      <c r="H43" s="299">
        <f>IF(E43="Ikke relevant",0,3)</f>
        <v>3</v>
      </c>
      <c r="I43" s="296"/>
      <c r="J43" s="296" t="s">
        <v>365</v>
      </c>
      <c r="K43" s="296" t="s">
        <v>853</v>
      </c>
      <c r="N43" s="335"/>
      <c r="O43" s="339" t="s">
        <v>1033</v>
      </c>
      <c r="P43" s="147" t="s">
        <v>1214</v>
      </c>
      <c r="Q43" s="296" t="s">
        <v>365</v>
      </c>
      <c r="R43" s="296" t="s">
        <v>1231</v>
      </c>
    </row>
    <row r="44" spans="1:18" ht="20.399999999999999">
      <c r="A44" s="319" t="s">
        <v>477</v>
      </c>
      <c r="B44" s="147" t="s">
        <v>580</v>
      </c>
      <c r="C44" s="147" t="s">
        <v>824</v>
      </c>
      <c r="D44" s="148" t="s">
        <v>56</v>
      </c>
      <c r="E44" s="168"/>
      <c r="F44" s="169"/>
      <c r="G44" s="295"/>
      <c r="H44" s="295"/>
      <c r="I44" s="296"/>
      <c r="J44" s="296" t="s">
        <v>414</v>
      </c>
      <c r="K44" s="296" t="s">
        <v>853</v>
      </c>
      <c r="N44" s="335"/>
      <c r="O44" s="339" t="s">
        <v>1261</v>
      </c>
      <c r="P44" s="148" t="s">
        <v>1206</v>
      </c>
      <c r="Q44" s="296" t="s">
        <v>1230</v>
      </c>
      <c r="R44" s="296" t="s">
        <v>1231</v>
      </c>
    </row>
    <row r="45" spans="1:18" ht="20.399999999999999">
      <c r="A45" s="319" t="s">
        <v>419</v>
      </c>
      <c r="B45" s="147" t="s">
        <v>1182</v>
      </c>
      <c r="C45" s="147" t="s">
        <v>1103</v>
      </c>
      <c r="D45" s="148" t="s">
        <v>56</v>
      </c>
      <c r="E45" s="168"/>
      <c r="F45" s="169"/>
      <c r="G45" s="295"/>
      <c r="H45" s="295"/>
      <c r="I45" s="296"/>
      <c r="J45" s="296" t="s">
        <v>414</v>
      </c>
      <c r="K45" s="296" t="s">
        <v>853</v>
      </c>
      <c r="N45" s="335"/>
      <c r="O45" s="339" t="s">
        <v>1262</v>
      </c>
      <c r="P45" s="148" t="s">
        <v>1206</v>
      </c>
      <c r="Q45" s="296" t="s">
        <v>1230</v>
      </c>
      <c r="R45" s="296" t="s">
        <v>1231</v>
      </c>
    </row>
    <row r="46" spans="1:18" ht="20.399999999999999">
      <c r="A46" s="319" t="s">
        <v>420</v>
      </c>
      <c r="B46" s="147" t="s">
        <v>378</v>
      </c>
      <c r="C46" s="147" t="s">
        <v>67</v>
      </c>
      <c r="D46" s="147" t="s">
        <v>221</v>
      </c>
      <c r="E46" s="168"/>
      <c r="F46" s="169"/>
      <c r="G46" s="286">
        <f>IF(E46="Ja",H46,0)</f>
        <v>0</v>
      </c>
      <c r="H46" s="299">
        <f>IF(E46="Ikke relevant",0,3)</f>
        <v>3</v>
      </c>
      <c r="I46" s="296"/>
      <c r="J46" s="296" t="s">
        <v>365</v>
      </c>
      <c r="K46" s="296" t="s">
        <v>853</v>
      </c>
      <c r="N46" s="335"/>
      <c r="O46" s="339" t="s">
        <v>1034</v>
      </c>
      <c r="P46" s="147" t="s">
        <v>1214</v>
      </c>
      <c r="Q46" s="296" t="s">
        <v>365</v>
      </c>
      <c r="R46" s="296" t="s">
        <v>1231</v>
      </c>
    </row>
    <row r="47" spans="1:18" ht="20.399999999999999">
      <c r="A47" s="319" t="s">
        <v>421</v>
      </c>
      <c r="B47" s="147" t="s">
        <v>379</v>
      </c>
      <c r="C47" s="147" t="s">
        <v>68</v>
      </c>
      <c r="D47" s="148" t="s">
        <v>56</v>
      </c>
      <c r="E47" s="168"/>
      <c r="F47" s="169"/>
      <c r="G47" s="295"/>
      <c r="H47" s="295"/>
      <c r="I47" s="296"/>
      <c r="J47" s="296" t="s">
        <v>414</v>
      </c>
      <c r="K47" s="296" t="s">
        <v>853</v>
      </c>
      <c r="N47" s="335"/>
      <c r="O47" s="339" t="s">
        <v>1035</v>
      </c>
      <c r="P47" s="148" t="s">
        <v>1206</v>
      </c>
      <c r="Q47" s="296" t="s">
        <v>1230</v>
      </c>
      <c r="R47" s="296" t="s">
        <v>1231</v>
      </c>
    </row>
    <row r="48" spans="1:18" ht="20.399999999999999">
      <c r="A48" s="319" t="s">
        <v>422</v>
      </c>
      <c r="B48" s="147" t="s">
        <v>1134</v>
      </c>
      <c r="C48" s="147" t="s">
        <v>1506</v>
      </c>
      <c r="D48" s="148" t="s">
        <v>56</v>
      </c>
      <c r="E48" s="168"/>
      <c r="F48" s="169"/>
      <c r="G48" s="295"/>
      <c r="H48" s="295"/>
      <c r="I48" s="296"/>
      <c r="J48" s="296" t="s">
        <v>414</v>
      </c>
      <c r="K48" s="296" t="s">
        <v>853</v>
      </c>
      <c r="N48" s="335"/>
      <c r="O48" s="339" t="s">
        <v>988</v>
      </c>
      <c r="P48" s="148" t="s">
        <v>1206</v>
      </c>
      <c r="Q48" s="296" t="s">
        <v>1230</v>
      </c>
      <c r="R48" s="296" t="s">
        <v>1231</v>
      </c>
    </row>
    <row r="49" spans="1:18" ht="20.399999999999999">
      <c r="A49" s="319" t="s">
        <v>423</v>
      </c>
      <c r="B49" s="147" t="s">
        <v>380</v>
      </c>
      <c r="C49" s="147" t="s">
        <v>595</v>
      </c>
      <c r="D49" s="148" t="s">
        <v>56</v>
      </c>
      <c r="E49" s="168"/>
      <c r="F49" s="169"/>
      <c r="G49" s="295"/>
      <c r="H49" s="295"/>
      <c r="I49" s="296"/>
      <c r="J49" s="296" t="s">
        <v>414</v>
      </c>
      <c r="K49" s="296" t="s">
        <v>853</v>
      </c>
      <c r="N49" s="335"/>
      <c r="O49" s="339" t="s">
        <v>978</v>
      </c>
      <c r="P49" s="148" t="s">
        <v>1206</v>
      </c>
      <c r="Q49" s="296" t="s">
        <v>1230</v>
      </c>
      <c r="R49" s="296" t="s">
        <v>1231</v>
      </c>
    </row>
    <row r="50" spans="1:18" s="193" customFormat="1" ht="20.399999999999999">
      <c r="A50" s="319" t="s">
        <v>825</v>
      </c>
      <c r="B50" s="147" t="s">
        <v>1179</v>
      </c>
      <c r="C50" s="147" t="s">
        <v>1535</v>
      </c>
      <c r="D50" s="148" t="s">
        <v>56</v>
      </c>
      <c r="E50" s="168"/>
      <c r="F50" s="169"/>
      <c r="G50" s="295"/>
      <c r="H50" s="295"/>
      <c r="I50" s="296"/>
      <c r="J50" s="296" t="s">
        <v>414</v>
      </c>
      <c r="K50" s="296" t="s">
        <v>853</v>
      </c>
      <c r="N50" s="335"/>
      <c r="O50" s="339" t="s">
        <v>1263</v>
      </c>
      <c r="P50" s="148" t="s">
        <v>1206</v>
      </c>
      <c r="Q50" s="296" t="s">
        <v>1230</v>
      </c>
      <c r="R50" s="296" t="s">
        <v>1231</v>
      </c>
    </row>
    <row r="51" spans="1:18" s="194" customFormat="1" ht="20.399999999999999">
      <c r="A51" s="319" t="s">
        <v>424</v>
      </c>
      <c r="B51" s="147" t="s">
        <v>381</v>
      </c>
      <c r="C51" s="147" t="s">
        <v>69</v>
      </c>
      <c r="D51" s="147" t="s">
        <v>217</v>
      </c>
      <c r="E51" s="168"/>
      <c r="F51" s="169"/>
      <c r="G51" s="286">
        <f>IF(E51="Ja",H51,0)</f>
        <v>0</v>
      </c>
      <c r="H51" s="299">
        <f>IF(E51="Ikke relevant",0,3)</f>
        <v>3</v>
      </c>
      <c r="I51" s="296"/>
      <c r="J51" s="296" t="s">
        <v>365</v>
      </c>
      <c r="K51" s="296" t="s">
        <v>853</v>
      </c>
      <c r="N51" s="335"/>
      <c r="O51" s="339" t="s">
        <v>1264</v>
      </c>
      <c r="P51" s="147" t="s">
        <v>1214</v>
      </c>
      <c r="Q51" s="296" t="s">
        <v>365</v>
      </c>
      <c r="R51" s="296" t="s">
        <v>1231</v>
      </c>
    </row>
    <row r="52" spans="1:18" s="188" customFormat="1" ht="19.95" customHeight="1">
      <c r="A52" s="316">
        <v>5</v>
      </c>
      <c r="B52" s="170" t="s">
        <v>70</v>
      </c>
      <c r="C52" s="170" t="s">
        <v>70</v>
      </c>
      <c r="D52" s="171" t="s">
        <v>53</v>
      </c>
      <c r="E52" s="172" t="s">
        <v>54</v>
      </c>
      <c r="F52" s="170" t="s">
        <v>55</v>
      </c>
      <c r="G52" s="290">
        <f>SUBTOTAL(9,G53:G65)</f>
        <v>0</v>
      </c>
      <c r="H52" s="290">
        <f>SUBTOTAL(9,H53:H65)</f>
        <v>16</v>
      </c>
      <c r="I52" s="187">
        <f>G52/H52</f>
        <v>0</v>
      </c>
      <c r="J52" s="171" t="s">
        <v>1205</v>
      </c>
      <c r="K52" s="171" t="s">
        <v>53</v>
      </c>
      <c r="N52" s="170" t="s">
        <v>1046</v>
      </c>
      <c r="O52" s="170" t="s">
        <v>1046</v>
      </c>
      <c r="P52" s="171" t="s">
        <v>53</v>
      </c>
      <c r="Q52" s="171" t="s">
        <v>1229</v>
      </c>
      <c r="R52" s="171" t="s">
        <v>53</v>
      </c>
    </row>
    <row r="53" spans="1:18" ht="20.399999999999999">
      <c r="A53" s="319" t="s">
        <v>826</v>
      </c>
      <c r="B53" s="147" t="s">
        <v>1104</v>
      </c>
      <c r="C53" s="147" t="s">
        <v>827</v>
      </c>
      <c r="D53" s="147" t="s">
        <v>217</v>
      </c>
      <c r="E53" s="158"/>
      <c r="F53" s="159"/>
      <c r="G53" s="286">
        <f>IF(E53="Ja",H53,0)</f>
        <v>0</v>
      </c>
      <c r="H53" s="299">
        <f>IF(E53="Ikke relevant",0,3)</f>
        <v>3</v>
      </c>
      <c r="I53" s="296"/>
      <c r="J53" s="296" t="s">
        <v>365</v>
      </c>
      <c r="K53" s="296" t="s">
        <v>853</v>
      </c>
      <c r="N53" s="335"/>
      <c r="O53" s="339" t="s">
        <v>989</v>
      </c>
      <c r="P53" s="147" t="s">
        <v>1214</v>
      </c>
      <c r="Q53" s="296" t="s">
        <v>365</v>
      </c>
      <c r="R53" s="296" t="s">
        <v>1231</v>
      </c>
    </row>
    <row r="54" spans="1:18" ht="20.399999999999999">
      <c r="A54" s="319" t="s">
        <v>478</v>
      </c>
      <c r="B54" s="147" t="s">
        <v>1538</v>
      </c>
      <c r="C54" s="147" t="s">
        <v>1536</v>
      </c>
      <c r="D54" s="147" t="s">
        <v>218</v>
      </c>
      <c r="E54" s="158"/>
      <c r="F54" s="159"/>
      <c r="G54" s="286">
        <f>IF(E54="Ja",H54,0)</f>
        <v>0</v>
      </c>
      <c r="H54" s="299">
        <f>IF(E54="Ikke relevant",0,2)</f>
        <v>2</v>
      </c>
      <c r="I54" s="296"/>
      <c r="J54" s="296" t="s">
        <v>365</v>
      </c>
      <c r="K54" s="296" t="s">
        <v>853</v>
      </c>
      <c r="N54" s="335"/>
      <c r="O54" s="339" t="s">
        <v>1265</v>
      </c>
      <c r="P54" s="147" t="s">
        <v>1218</v>
      </c>
      <c r="Q54" s="296" t="s">
        <v>365</v>
      </c>
      <c r="R54" s="296" t="s">
        <v>1231</v>
      </c>
    </row>
    <row r="55" spans="1:18" ht="20.399999999999999">
      <c r="A55" s="319" t="s">
        <v>479</v>
      </c>
      <c r="B55" s="147" t="s">
        <v>1135</v>
      </c>
      <c r="C55" s="147" t="s">
        <v>1136</v>
      </c>
      <c r="D55" s="148" t="s">
        <v>56</v>
      </c>
      <c r="E55" s="158"/>
      <c r="F55" s="159"/>
      <c r="G55" s="295"/>
      <c r="H55" s="295"/>
      <c r="I55" s="296"/>
      <c r="J55" s="296" t="s">
        <v>414</v>
      </c>
      <c r="K55" s="296" t="s">
        <v>853</v>
      </c>
      <c r="N55" s="335"/>
      <c r="O55" s="339" t="s">
        <v>1036</v>
      </c>
      <c r="P55" s="148" t="s">
        <v>1206</v>
      </c>
      <c r="Q55" s="296" t="s">
        <v>1230</v>
      </c>
      <c r="R55" s="296" t="s">
        <v>1231</v>
      </c>
    </row>
    <row r="56" spans="1:18" ht="20.399999999999999">
      <c r="A56" s="319" t="s">
        <v>480</v>
      </c>
      <c r="B56" s="147" t="s">
        <v>1537</v>
      </c>
      <c r="C56" s="147" t="s">
        <v>1539</v>
      </c>
      <c r="D56" s="147" t="s">
        <v>221</v>
      </c>
      <c r="E56" s="158"/>
      <c r="F56" s="159"/>
      <c r="G56" s="286">
        <f>IF(E56="Ja",H56,0)</f>
        <v>0</v>
      </c>
      <c r="H56" s="299">
        <f>IF(E56="Ikke relevant",0,3)</f>
        <v>3</v>
      </c>
      <c r="I56" s="296"/>
      <c r="J56" s="296" t="s">
        <v>365</v>
      </c>
      <c r="K56" s="296" t="s">
        <v>853</v>
      </c>
      <c r="N56" s="335"/>
      <c r="O56" s="339" t="s">
        <v>990</v>
      </c>
      <c r="P56" s="147" t="s">
        <v>1214</v>
      </c>
      <c r="Q56" s="296" t="s">
        <v>365</v>
      </c>
      <c r="R56" s="296" t="s">
        <v>1231</v>
      </c>
    </row>
    <row r="57" spans="1:18" ht="20.399999999999999">
      <c r="A57" s="319" t="s">
        <v>425</v>
      </c>
      <c r="B57" s="147" t="s">
        <v>382</v>
      </c>
      <c r="C57" s="147" t="s">
        <v>71</v>
      </c>
      <c r="D57" s="148" t="s">
        <v>56</v>
      </c>
      <c r="E57" s="158"/>
      <c r="F57" s="159"/>
      <c r="G57" s="295"/>
      <c r="H57" s="295"/>
      <c r="I57" s="296"/>
      <c r="J57" s="296" t="s">
        <v>414</v>
      </c>
      <c r="K57" s="296" t="s">
        <v>853</v>
      </c>
      <c r="N57" s="335"/>
      <c r="O57" s="339" t="s">
        <v>1037</v>
      </c>
      <c r="P57" s="148" t="s">
        <v>1207</v>
      </c>
      <c r="Q57" s="296" t="s">
        <v>1230</v>
      </c>
      <c r="R57" s="296" t="s">
        <v>1231</v>
      </c>
    </row>
    <row r="58" spans="1:18" ht="20.399999999999999">
      <c r="A58" s="319" t="s">
        <v>426</v>
      </c>
      <c r="B58" s="147" t="s">
        <v>383</v>
      </c>
      <c r="C58" s="147" t="s">
        <v>72</v>
      </c>
      <c r="D58" s="147" t="s">
        <v>218</v>
      </c>
      <c r="E58" s="158"/>
      <c r="F58" s="159"/>
      <c r="G58" s="286">
        <f>IF(E58="Ja",H58,0)</f>
        <v>0</v>
      </c>
      <c r="H58" s="299">
        <f>IF(E58="Ikke relevant",0,2)</f>
        <v>2</v>
      </c>
      <c r="I58" s="296"/>
      <c r="J58" s="296" t="s">
        <v>365</v>
      </c>
      <c r="K58" s="296" t="s">
        <v>853</v>
      </c>
      <c r="N58" s="335"/>
      <c r="O58" s="339" t="s">
        <v>1038</v>
      </c>
      <c r="P58" s="147" t="s">
        <v>1218</v>
      </c>
      <c r="Q58" s="296" t="s">
        <v>365</v>
      </c>
      <c r="R58" s="296" t="s">
        <v>1231</v>
      </c>
    </row>
    <row r="59" spans="1:18" ht="20.399999999999999">
      <c r="A59" s="319" t="s">
        <v>427</v>
      </c>
      <c r="B59" s="147" t="s">
        <v>525</v>
      </c>
      <c r="C59" s="147" t="s">
        <v>73</v>
      </c>
      <c r="D59" s="148" t="s">
        <v>56</v>
      </c>
      <c r="E59" s="158"/>
      <c r="F59" s="159"/>
      <c r="G59" s="295"/>
      <c r="H59" s="295"/>
      <c r="I59" s="296"/>
      <c r="J59" s="296" t="s">
        <v>414</v>
      </c>
      <c r="K59" s="296" t="s">
        <v>853</v>
      </c>
      <c r="N59" s="335"/>
      <c r="O59" s="339" t="s">
        <v>991</v>
      </c>
      <c r="P59" s="148" t="s">
        <v>1206</v>
      </c>
      <c r="Q59" s="296" t="s">
        <v>1230</v>
      </c>
      <c r="R59" s="296" t="s">
        <v>1231</v>
      </c>
    </row>
    <row r="60" spans="1:18" ht="20.399999999999999">
      <c r="A60" s="319" t="s">
        <v>428</v>
      </c>
      <c r="B60" s="147" t="s">
        <v>384</v>
      </c>
      <c r="C60" s="147" t="s">
        <v>1507</v>
      </c>
      <c r="D60" s="148" t="s">
        <v>56</v>
      </c>
      <c r="E60" s="158"/>
      <c r="F60" s="159"/>
      <c r="G60" s="295"/>
      <c r="H60" s="295"/>
      <c r="I60" s="296"/>
      <c r="J60" s="296" t="s">
        <v>414</v>
      </c>
      <c r="K60" s="296" t="s">
        <v>853</v>
      </c>
      <c r="N60" s="335"/>
      <c r="O60" s="339" t="s">
        <v>1465</v>
      </c>
      <c r="P60" s="148" t="s">
        <v>1206</v>
      </c>
      <c r="Q60" s="296" t="s">
        <v>1230</v>
      </c>
      <c r="R60" s="296" t="s">
        <v>1231</v>
      </c>
    </row>
    <row r="61" spans="1:18" ht="20.399999999999999">
      <c r="A61" s="319" t="s">
        <v>429</v>
      </c>
      <c r="B61" s="147" t="s">
        <v>787</v>
      </c>
      <c r="C61" s="147" t="s">
        <v>536</v>
      </c>
      <c r="D61" s="148" t="s">
        <v>56</v>
      </c>
      <c r="E61" s="158"/>
      <c r="F61" s="159"/>
      <c r="G61" s="295"/>
      <c r="H61" s="295"/>
      <c r="I61" s="296"/>
      <c r="J61" s="296" t="s">
        <v>414</v>
      </c>
      <c r="K61" s="296" t="s">
        <v>853</v>
      </c>
      <c r="N61" s="335"/>
      <c r="O61" s="339" t="s">
        <v>992</v>
      </c>
      <c r="P61" s="148" t="s">
        <v>1206</v>
      </c>
      <c r="Q61" s="296" t="s">
        <v>1230</v>
      </c>
      <c r="R61" s="296" t="s">
        <v>1231</v>
      </c>
    </row>
    <row r="62" spans="1:18" s="192" customFormat="1" ht="25.2" customHeight="1">
      <c r="A62" s="319" t="s">
        <v>596</v>
      </c>
      <c r="B62" s="144" t="s">
        <v>638</v>
      </c>
      <c r="C62" s="144" t="s">
        <v>1475</v>
      </c>
      <c r="D62" s="147" t="s">
        <v>637</v>
      </c>
      <c r="E62" s="158"/>
      <c r="F62" s="159"/>
      <c r="G62" s="286">
        <f>IF(E62="Ja",H62,0)</f>
        <v>0</v>
      </c>
      <c r="H62" s="299">
        <f>IF(E62="Ikke relevant",0,3)</f>
        <v>3</v>
      </c>
      <c r="I62" s="296"/>
      <c r="J62" s="296" t="s">
        <v>365</v>
      </c>
      <c r="K62" s="296" t="s">
        <v>853</v>
      </c>
      <c r="N62" s="335"/>
      <c r="O62" s="339" t="s">
        <v>1476</v>
      </c>
      <c r="P62" s="147" t="s">
        <v>1214</v>
      </c>
      <c r="Q62" s="296" t="s">
        <v>365</v>
      </c>
      <c r="R62" s="296" t="s">
        <v>1231</v>
      </c>
    </row>
    <row r="63" spans="1:18" ht="20.399999999999999">
      <c r="A63" s="319" t="s">
        <v>828</v>
      </c>
      <c r="B63" s="147" t="s">
        <v>597</v>
      </c>
      <c r="C63" s="147" t="s">
        <v>1502</v>
      </c>
      <c r="D63" s="148" t="s">
        <v>56</v>
      </c>
      <c r="E63" s="158"/>
      <c r="F63" s="159"/>
      <c r="G63" s="295"/>
      <c r="H63" s="295"/>
      <c r="I63" s="296"/>
      <c r="J63" s="296" t="s">
        <v>414</v>
      </c>
      <c r="K63" s="296" t="s">
        <v>853</v>
      </c>
      <c r="N63" s="335"/>
      <c r="O63" s="339" t="s">
        <v>1039</v>
      </c>
      <c r="P63" s="148" t="s">
        <v>1206</v>
      </c>
      <c r="Q63" s="296" t="s">
        <v>1230</v>
      </c>
      <c r="R63" s="296" t="s">
        <v>1231</v>
      </c>
    </row>
    <row r="64" spans="1:18" ht="20.399999999999999">
      <c r="A64" s="319" t="s">
        <v>430</v>
      </c>
      <c r="B64" s="147" t="s">
        <v>1099</v>
      </c>
      <c r="C64" s="147" t="s">
        <v>598</v>
      </c>
      <c r="D64" s="148" t="s">
        <v>56</v>
      </c>
      <c r="E64" s="158"/>
      <c r="F64" s="159"/>
      <c r="G64" s="295"/>
      <c r="H64" s="295"/>
      <c r="I64" s="296"/>
      <c r="J64" s="296" t="s">
        <v>414</v>
      </c>
      <c r="K64" s="296" t="s">
        <v>853</v>
      </c>
      <c r="N64" s="335"/>
      <c r="O64" s="339" t="s">
        <v>1040</v>
      </c>
      <c r="P64" s="148" t="s">
        <v>1206</v>
      </c>
      <c r="Q64" s="296" t="s">
        <v>1230</v>
      </c>
      <c r="R64" s="296" t="s">
        <v>1231</v>
      </c>
    </row>
    <row r="65" spans="1:18" ht="20.399999999999999">
      <c r="A65" s="319" t="s">
        <v>629</v>
      </c>
      <c r="B65" s="147" t="s">
        <v>630</v>
      </c>
      <c r="C65" s="147" t="s">
        <v>1183</v>
      </c>
      <c r="D65" s="147" t="s">
        <v>221</v>
      </c>
      <c r="E65" s="158"/>
      <c r="F65" s="159"/>
      <c r="G65" s="286">
        <f>IF(E65="Ja",H65,0)</f>
        <v>0</v>
      </c>
      <c r="H65" s="299">
        <f>IF(E65="Ikke relevant",0,3)</f>
        <v>3</v>
      </c>
      <c r="I65" s="296"/>
      <c r="J65" s="296" t="s">
        <v>365</v>
      </c>
      <c r="K65" s="296" t="s">
        <v>853</v>
      </c>
      <c r="N65" s="335"/>
      <c r="O65" s="339" t="s">
        <v>1266</v>
      </c>
      <c r="P65" s="147" t="s">
        <v>1214</v>
      </c>
      <c r="Q65" s="296" t="s">
        <v>365</v>
      </c>
      <c r="R65" s="296" t="s">
        <v>1231</v>
      </c>
    </row>
    <row r="66" spans="1:18" s="188" customFormat="1" ht="19.95" customHeight="1">
      <c r="A66" s="316">
        <v>6</v>
      </c>
      <c r="B66" s="170" t="s">
        <v>74</v>
      </c>
      <c r="C66" s="170" t="s">
        <v>74</v>
      </c>
      <c r="D66" s="171" t="s">
        <v>53</v>
      </c>
      <c r="E66" s="172" t="s">
        <v>54</v>
      </c>
      <c r="F66" s="170" t="s">
        <v>55</v>
      </c>
      <c r="G66" s="290">
        <f>SUBTOTAL(9,G71:G82)</f>
        <v>0</v>
      </c>
      <c r="H66" s="290">
        <f>SUBTOTAL(9,H71:H82)</f>
        <v>14</v>
      </c>
      <c r="I66" s="187">
        <f>G66/H66</f>
        <v>0</v>
      </c>
      <c r="J66" s="171" t="s">
        <v>1205</v>
      </c>
      <c r="K66" s="171" t="s">
        <v>53</v>
      </c>
      <c r="N66" s="170" t="s">
        <v>979</v>
      </c>
      <c r="O66" s="170" t="s">
        <v>979</v>
      </c>
      <c r="P66" s="171" t="s">
        <v>53</v>
      </c>
      <c r="Q66" s="171" t="s">
        <v>1229</v>
      </c>
      <c r="R66" s="171" t="s">
        <v>53</v>
      </c>
    </row>
    <row r="67" spans="1:18" ht="20.399999999999999">
      <c r="A67" s="319" t="s">
        <v>431</v>
      </c>
      <c r="B67" s="147" t="s">
        <v>756</v>
      </c>
      <c r="C67" s="147" t="s">
        <v>829</v>
      </c>
      <c r="D67" s="148" t="s">
        <v>56</v>
      </c>
      <c r="E67" s="158"/>
      <c r="F67" s="159"/>
      <c r="G67" s="295"/>
      <c r="H67" s="295"/>
      <c r="I67" s="296"/>
      <c r="J67" s="296" t="s">
        <v>414</v>
      </c>
      <c r="K67" s="296" t="s">
        <v>853</v>
      </c>
      <c r="N67" s="335"/>
      <c r="O67" s="339" t="s">
        <v>993</v>
      </c>
      <c r="P67" s="148" t="s">
        <v>1206</v>
      </c>
      <c r="Q67" s="296" t="s">
        <v>1230</v>
      </c>
      <c r="R67" s="296" t="s">
        <v>1231</v>
      </c>
    </row>
    <row r="68" spans="1:18" ht="20.399999999999999">
      <c r="A68" s="319" t="s">
        <v>600</v>
      </c>
      <c r="B68" s="147" t="s">
        <v>601</v>
      </c>
      <c r="C68" s="147" t="s">
        <v>1118</v>
      </c>
      <c r="D68" s="148" t="s">
        <v>56</v>
      </c>
      <c r="E68" s="158"/>
      <c r="F68" s="159"/>
      <c r="G68" s="295"/>
      <c r="H68" s="295"/>
      <c r="I68" s="296"/>
      <c r="J68" s="296" t="s">
        <v>414</v>
      </c>
      <c r="K68" s="296" t="s">
        <v>853</v>
      </c>
      <c r="N68" s="335"/>
      <c r="O68" s="339" t="s">
        <v>1267</v>
      </c>
      <c r="P68" s="148" t="s">
        <v>1206</v>
      </c>
      <c r="Q68" s="296" t="s">
        <v>1230</v>
      </c>
      <c r="R68" s="296" t="s">
        <v>1231</v>
      </c>
    </row>
    <row r="69" spans="1:18" ht="20.399999999999999">
      <c r="A69" s="319" t="s">
        <v>481</v>
      </c>
      <c r="B69" s="147" t="s">
        <v>526</v>
      </c>
      <c r="C69" s="146" t="s">
        <v>1137</v>
      </c>
      <c r="D69" s="148" t="s">
        <v>56</v>
      </c>
      <c r="E69" s="158"/>
      <c r="F69" s="159"/>
      <c r="G69" s="295"/>
      <c r="H69" s="295"/>
      <c r="I69" s="296"/>
      <c r="J69" s="296" t="s">
        <v>414</v>
      </c>
      <c r="K69" s="296" t="s">
        <v>853</v>
      </c>
      <c r="N69" s="335"/>
      <c r="O69" s="339" t="s">
        <v>1041</v>
      </c>
      <c r="P69" s="148" t="s">
        <v>1206</v>
      </c>
      <c r="Q69" s="296" t="s">
        <v>1230</v>
      </c>
      <c r="R69" s="296" t="s">
        <v>1231</v>
      </c>
    </row>
    <row r="70" spans="1:18" ht="30.6">
      <c r="A70" s="319" t="s">
        <v>482</v>
      </c>
      <c r="B70" s="147" t="s">
        <v>527</v>
      </c>
      <c r="C70" s="147" t="s">
        <v>788</v>
      </c>
      <c r="D70" s="148" t="s">
        <v>56</v>
      </c>
      <c r="E70" s="158"/>
      <c r="F70" s="159"/>
      <c r="G70" s="295"/>
      <c r="H70" s="295"/>
      <c r="I70" s="296"/>
      <c r="J70" s="296" t="s">
        <v>414</v>
      </c>
      <c r="K70" s="296" t="s">
        <v>853</v>
      </c>
      <c r="N70" s="335"/>
      <c r="O70" s="339" t="s">
        <v>1042</v>
      </c>
      <c r="P70" s="148" t="s">
        <v>1206</v>
      </c>
      <c r="Q70" s="296" t="s">
        <v>1230</v>
      </c>
      <c r="R70" s="296" t="s">
        <v>1231</v>
      </c>
    </row>
    <row r="71" spans="1:18" ht="20.399999999999999">
      <c r="A71" s="319" t="s">
        <v>483</v>
      </c>
      <c r="B71" s="147" t="s">
        <v>537</v>
      </c>
      <c r="C71" s="147" t="s">
        <v>1540</v>
      </c>
      <c r="D71" s="147" t="s">
        <v>223</v>
      </c>
      <c r="E71" s="158"/>
      <c r="F71" s="159"/>
      <c r="G71" s="286">
        <f>IF(E71="Ja",H71,0)</f>
        <v>0</v>
      </c>
      <c r="H71" s="299">
        <f>IF(E71="Ikke relevant",0,1)</f>
        <v>1</v>
      </c>
      <c r="I71" s="296"/>
      <c r="J71" s="296" t="s">
        <v>365</v>
      </c>
      <c r="K71" s="296" t="s">
        <v>853</v>
      </c>
      <c r="N71" s="335"/>
      <c r="O71" s="339" t="s">
        <v>1268</v>
      </c>
      <c r="P71" s="147" t="s">
        <v>1219</v>
      </c>
      <c r="Q71" s="296" t="s">
        <v>365</v>
      </c>
      <c r="R71" s="296" t="s">
        <v>1231</v>
      </c>
    </row>
    <row r="72" spans="1:18" ht="20.399999999999999">
      <c r="A72" s="319" t="s">
        <v>484</v>
      </c>
      <c r="B72" s="147" t="s">
        <v>385</v>
      </c>
      <c r="C72" s="147" t="s">
        <v>1119</v>
      </c>
      <c r="D72" s="148" t="s">
        <v>56</v>
      </c>
      <c r="E72" s="158"/>
      <c r="F72" s="159"/>
      <c r="G72" s="295"/>
      <c r="H72" s="295"/>
      <c r="I72" s="296"/>
      <c r="J72" s="296" t="s">
        <v>414</v>
      </c>
      <c r="K72" s="296" t="s">
        <v>853</v>
      </c>
      <c r="N72" s="335"/>
      <c r="O72" s="339" t="s">
        <v>1269</v>
      </c>
      <c r="P72" s="148" t="s">
        <v>1206</v>
      </c>
      <c r="Q72" s="296" t="s">
        <v>1230</v>
      </c>
      <c r="R72" s="296" t="s">
        <v>1231</v>
      </c>
    </row>
    <row r="73" spans="1:18" s="195" customFormat="1" ht="20.399999999999999">
      <c r="A73" s="319" t="s">
        <v>485</v>
      </c>
      <c r="B73" s="147" t="s">
        <v>386</v>
      </c>
      <c r="C73" s="147" t="s">
        <v>766</v>
      </c>
      <c r="D73" s="148" t="s">
        <v>56</v>
      </c>
      <c r="E73" s="158"/>
      <c r="F73" s="159"/>
      <c r="G73" s="295"/>
      <c r="H73" s="295"/>
      <c r="I73" s="296"/>
      <c r="J73" s="296" t="s">
        <v>414</v>
      </c>
      <c r="K73" s="296" t="s">
        <v>853</v>
      </c>
      <c r="N73" s="335"/>
      <c r="O73" s="339" t="s">
        <v>1043</v>
      </c>
      <c r="P73" s="148" t="s">
        <v>1206</v>
      </c>
      <c r="Q73" s="296" t="s">
        <v>1230</v>
      </c>
      <c r="R73" s="296" t="s">
        <v>1231</v>
      </c>
    </row>
    <row r="74" spans="1:18" ht="20.399999999999999">
      <c r="A74" s="319" t="s">
        <v>519</v>
      </c>
      <c r="B74" s="147" t="s">
        <v>522</v>
      </c>
      <c r="C74" s="147" t="s">
        <v>1275</v>
      </c>
      <c r="D74" s="147" t="s">
        <v>364</v>
      </c>
      <c r="E74" s="158"/>
      <c r="F74" s="159"/>
      <c r="G74" s="287">
        <f>IF(E74="Ja",H74,0)</f>
        <v>0</v>
      </c>
      <c r="H74" s="299">
        <f>IF(E74="Ikke relevant",0,2)</f>
        <v>2</v>
      </c>
      <c r="I74" s="296"/>
      <c r="J74" s="296" t="s">
        <v>414</v>
      </c>
      <c r="K74" s="296" t="s">
        <v>853</v>
      </c>
      <c r="N74" s="335"/>
      <c r="O74" s="339" t="s">
        <v>1270</v>
      </c>
      <c r="P74" s="147" t="s">
        <v>1218</v>
      </c>
      <c r="Q74" s="296" t="s">
        <v>1230</v>
      </c>
      <c r="R74" s="296" t="s">
        <v>1231</v>
      </c>
    </row>
    <row r="75" spans="1:18" ht="20.399999999999999">
      <c r="A75" s="319" t="s">
        <v>486</v>
      </c>
      <c r="B75" s="147" t="s">
        <v>387</v>
      </c>
      <c r="C75" s="147" t="s">
        <v>646</v>
      </c>
      <c r="D75" s="148" t="s">
        <v>56</v>
      </c>
      <c r="E75" s="158"/>
      <c r="F75" s="159"/>
      <c r="G75" s="295"/>
      <c r="H75" s="295"/>
      <c r="I75" s="296"/>
      <c r="J75" s="296" t="s">
        <v>414</v>
      </c>
      <c r="K75" s="296" t="s">
        <v>853</v>
      </c>
      <c r="N75" s="335"/>
      <c r="O75" s="339" t="s">
        <v>1044</v>
      </c>
      <c r="P75" s="148" t="s">
        <v>1206</v>
      </c>
      <c r="Q75" s="296" t="s">
        <v>1230</v>
      </c>
      <c r="R75" s="296" t="s">
        <v>1231</v>
      </c>
    </row>
    <row r="76" spans="1:18" ht="30.6">
      <c r="A76" s="319" t="s">
        <v>487</v>
      </c>
      <c r="B76" s="147" t="s">
        <v>1541</v>
      </c>
      <c r="C76" s="147" t="s">
        <v>1138</v>
      </c>
      <c r="D76" s="148" t="s">
        <v>56</v>
      </c>
      <c r="E76" s="158"/>
      <c r="F76" s="159"/>
      <c r="G76" s="295"/>
      <c r="H76" s="295"/>
      <c r="I76" s="296"/>
      <c r="J76" s="296" t="s">
        <v>414</v>
      </c>
      <c r="K76" s="296" t="s">
        <v>853</v>
      </c>
      <c r="N76" s="335"/>
      <c r="O76" s="339" t="s">
        <v>1271</v>
      </c>
      <c r="P76" s="148" t="s">
        <v>1206</v>
      </c>
      <c r="Q76" s="296" t="s">
        <v>1230</v>
      </c>
      <c r="R76" s="296" t="s">
        <v>1231</v>
      </c>
    </row>
    <row r="77" spans="1:18" ht="20.399999999999999">
      <c r="A77" s="319" t="s">
        <v>517</v>
      </c>
      <c r="B77" s="147" t="s">
        <v>523</v>
      </c>
      <c r="C77" s="147" t="s">
        <v>1139</v>
      </c>
      <c r="D77" s="147" t="s">
        <v>364</v>
      </c>
      <c r="E77" s="158"/>
      <c r="F77" s="159"/>
      <c r="G77" s="286">
        <f>IF(E77="Ja",H77,0)</f>
        <v>0</v>
      </c>
      <c r="H77" s="299">
        <f>IF(E77="Ikke relevant",0,2)</f>
        <v>2</v>
      </c>
      <c r="I77" s="296"/>
      <c r="J77" s="296" t="s">
        <v>365</v>
      </c>
      <c r="K77" s="296" t="s">
        <v>853</v>
      </c>
      <c r="N77" s="335"/>
      <c r="O77" s="339" t="s">
        <v>1272</v>
      </c>
      <c r="P77" s="147" t="s">
        <v>1218</v>
      </c>
      <c r="Q77" s="296" t="s">
        <v>365</v>
      </c>
      <c r="R77" s="296" t="s">
        <v>1231</v>
      </c>
    </row>
    <row r="78" spans="1:18" s="195" customFormat="1" ht="20.399999999999999">
      <c r="A78" s="319" t="s">
        <v>516</v>
      </c>
      <c r="B78" s="147" t="s">
        <v>520</v>
      </c>
      <c r="C78" s="147" t="s">
        <v>1508</v>
      </c>
      <c r="D78" s="147" t="s">
        <v>56</v>
      </c>
      <c r="E78" s="158"/>
      <c r="F78" s="159"/>
      <c r="G78" s="295"/>
      <c r="H78" s="295"/>
      <c r="I78" s="296"/>
      <c r="J78" s="296" t="s">
        <v>414</v>
      </c>
      <c r="K78" s="296" t="s">
        <v>853</v>
      </c>
      <c r="N78" s="335"/>
      <c r="O78" s="339" t="s">
        <v>1273</v>
      </c>
      <c r="P78" s="147" t="s">
        <v>1206</v>
      </c>
      <c r="Q78" s="296" t="s">
        <v>1230</v>
      </c>
      <c r="R78" s="296" t="s">
        <v>1231</v>
      </c>
    </row>
    <row r="79" spans="1:18" s="192" customFormat="1" ht="20.399999999999999">
      <c r="A79" s="319" t="s">
        <v>599</v>
      </c>
      <c r="B79" s="147" t="s">
        <v>1140</v>
      </c>
      <c r="C79" s="147" t="s">
        <v>656</v>
      </c>
      <c r="D79" s="147" t="s">
        <v>216</v>
      </c>
      <c r="E79" s="158"/>
      <c r="F79" s="159"/>
      <c r="G79" s="286">
        <f t="shared" ref="G79:G82" si="1">IF(E79="Ja",H79,0)</f>
        <v>0</v>
      </c>
      <c r="H79" s="299">
        <f>IF(E79="Ikke relevant",0,4)</f>
        <v>4</v>
      </c>
      <c r="I79" s="296"/>
      <c r="J79" s="296" t="s">
        <v>365</v>
      </c>
      <c r="K79" s="296" t="s">
        <v>853</v>
      </c>
      <c r="N79" s="335"/>
      <c r="O79" s="339" t="s">
        <v>1274</v>
      </c>
      <c r="P79" s="147" t="s">
        <v>1216</v>
      </c>
      <c r="Q79" s="296" t="s">
        <v>365</v>
      </c>
      <c r="R79" s="296" t="s">
        <v>1231</v>
      </c>
    </row>
    <row r="80" spans="1:18" s="193" customFormat="1" ht="20.399999999999999">
      <c r="A80" s="319" t="s">
        <v>647</v>
      </c>
      <c r="B80" s="147" t="s">
        <v>1141</v>
      </c>
      <c r="C80" s="147" t="s">
        <v>1276</v>
      </c>
      <c r="D80" s="147" t="s">
        <v>221</v>
      </c>
      <c r="E80" s="158"/>
      <c r="F80" s="159"/>
      <c r="G80" s="286">
        <f t="shared" si="1"/>
        <v>0</v>
      </c>
      <c r="H80" s="299">
        <f>IF(E80="Ikke relevant",0,3)</f>
        <v>3</v>
      </c>
      <c r="I80" s="296"/>
      <c r="J80" s="296" t="s">
        <v>365</v>
      </c>
      <c r="K80" s="296" t="s">
        <v>853</v>
      </c>
      <c r="N80" s="335"/>
      <c r="O80" s="339" t="s">
        <v>1277</v>
      </c>
      <c r="P80" s="147" t="s">
        <v>1214</v>
      </c>
      <c r="Q80" s="296" t="s">
        <v>365</v>
      </c>
      <c r="R80" s="296" t="s">
        <v>1231</v>
      </c>
    </row>
    <row r="81" spans="1:18" ht="20.399999999999999">
      <c r="A81" s="319" t="s">
        <v>488</v>
      </c>
      <c r="B81" s="147" t="s">
        <v>388</v>
      </c>
      <c r="C81" s="147" t="s">
        <v>75</v>
      </c>
      <c r="D81" s="147" t="s">
        <v>223</v>
      </c>
      <c r="E81" s="158"/>
      <c r="F81" s="159"/>
      <c r="G81" s="286">
        <f t="shared" si="1"/>
        <v>0</v>
      </c>
      <c r="H81" s="299">
        <f t="shared" ref="H81:H82" si="2">IF(E81="Ikke relevant",0,1)</f>
        <v>1</v>
      </c>
      <c r="I81" s="296"/>
      <c r="J81" s="296" t="s">
        <v>365</v>
      </c>
      <c r="K81" s="296" t="s">
        <v>853</v>
      </c>
      <c r="N81" s="335"/>
      <c r="O81" s="339" t="s">
        <v>994</v>
      </c>
      <c r="P81" s="147" t="s">
        <v>1220</v>
      </c>
      <c r="Q81" s="296" t="s">
        <v>365</v>
      </c>
      <c r="R81" s="296" t="s">
        <v>1231</v>
      </c>
    </row>
    <row r="82" spans="1:18" ht="20.399999999999999">
      <c r="A82" s="319" t="s">
        <v>489</v>
      </c>
      <c r="B82" s="147" t="s">
        <v>389</v>
      </c>
      <c r="C82" s="147" t="s">
        <v>76</v>
      </c>
      <c r="D82" s="147" t="s">
        <v>223</v>
      </c>
      <c r="E82" s="158"/>
      <c r="F82" s="159"/>
      <c r="G82" s="286">
        <f t="shared" si="1"/>
        <v>0</v>
      </c>
      <c r="H82" s="299">
        <f t="shared" si="2"/>
        <v>1</v>
      </c>
      <c r="I82" s="296"/>
      <c r="J82" s="296" t="s">
        <v>365</v>
      </c>
      <c r="K82" s="296" t="s">
        <v>853</v>
      </c>
      <c r="N82" s="335"/>
      <c r="O82" s="339" t="s">
        <v>1278</v>
      </c>
      <c r="P82" s="147" t="s">
        <v>1220</v>
      </c>
      <c r="Q82" s="296" t="s">
        <v>365</v>
      </c>
      <c r="R82" s="296" t="s">
        <v>1231</v>
      </c>
    </row>
    <row r="83" spans="1:18" ht="19.95" customHeight="1">
      <c r="A83" s="316">
        <v>7</v>
      </c>
      <c r="B83" s="170" t="s">
        <v>77</v>
      </c>
      <c r="C83" s="170" t="s">
        <v>77</v>
      </c>
      <c r="D83" s="171" t="s">
        <v>53</v>
      </c>
      <c r="E83" s="172" t="s">
        <v>54</v>
      </c>
      <c r="F83" s="170" t="s">
        <v>55</v>
      </c>
      <c r="G83" s="290">
        <f>SUBTOTAL(9,G85:G121)</f>
        <v>0</v>
      </c>
      <c r="H83" s="290">
        <f>SUBTOTAL(9,H85:H121)</f>
        <v>76</v>
      </c>
      <c r="I83" s="187">
        <f>G83/H83</f>
        <v>0</v>
      </c>
      <c r="J83" s="171" t="s">
        <v>1205</v>
      </c>
      <c r="K83" s="171" t="s">
        <v>53</v>
      </c>
      <c r="N83" s="170" t="s">
        <v>980</v>
      </c>
      <c r="O83" s="170" t="s">
        <v>980</v>
      </c>
      <c r="P83" s="171" t="s">
        <v>53</v>
      </c>
      <c r="Q83" s="171" t="s">
        <v>1229</v>
      </c>
      <c r="R83" s="171" t="s">
        <v>53</v>
      </c>
    </row>
    <row r="84" spans="1:18" s="188" customFormat="1" ht="20.399999999999999">
      <c r="A84" s="317" t="s">
        <v>490</v>
      </c>
      <c r="B84" s="144" t="s">
        <v>390</v>
      </c>
      <c r="C84" s="144" t="s">
        <v>1509</v>
      </c>
      <c r="D84" s="144" t="s">
        <v>56</v>
      </c>
      <c r="E84" s="158"/>
      <c r="F84" s="159"/>
      <c r="G84" s="295"/>
      <c r="H84" s="295"/>
      <c r="I84" s="296"/>
      <c r="J84" s="296" t="s">
        <v>414</v>
      </c>
      <c r="K84" s="296" t="s">
        <v>751</v>
      </c>
      <c r="N84" s="335"/>
      <c r="O84" s="339" t="s">
        <v>1045</v>
      </c>
      <c r="P84" s="144" t="s">
        <v>1206</v>
      </c>
      <c r="Q84" s="296" t="s">
        <v>1230</v>
      </c>
      <c r="R84" s="296" t="s">
        <v>751</v>
      </c>
    </row>
    <row r="85" spans="1:18" ht="20.399999999999999">
      <c r="A85" s="317" t="s">
        <v>432</v>
      </c>
      <c r="B85" s="144" t="s">
        <v>391</v>
      </c>
      <c r="C85" s="146" t="s">
        <v>811</v>
      </c>
      <c r="D85" s="144" t="s">
        <v>221</v>
      </c>
      <c r="E85" s="158"/>
      <c r="F85" s="159"/>
      <c r="G85" s="286">
        <f>IF(E85="Ja",H85,0)</f>
        <v>0</v>
      </c>
      <c r="H85" s="299">
        <f>IF(E85="Ikke relevant",0,3)</f>
        <v>3</v>
      </c>
      <c r="I85" s="296"/>
      <c r="J85" s="296" t="s">
        <v>365</v>
      </c>
      <c r="K85" s="296" t="s">
        <v>751</v>
      </c>
      <c r="N85" s="335"/>
      <c r="O85" s="339" t="s">
        <v>1404</v>
      </c>
      <c r="P85" s="147" t="s">
        <v>1214</v>
      </c>
      <c r="Q85" s="296" t="s">
        <v>365</v>
      </c>
      <c r="R85" s="296" t="s">
        <v>751</v>
      </c>
    </row>
    <row r="86" spans="1:18" ht="30.6">
      <c r="A86" s="317" t="s">
        <v>491</v>
      </c>
      <c r="B86" s="144" t="s">
        <v>605</v>
      </c>
      <c r="C86" s="144" t="s">
        <v>625</v>
      </c>
      <c r="D86" s="145" t="s">
        <v>56</v>
      </c>
      <c r="E86" s="158"/>
      <c r="F86" s="159"/>
      <c r="G86" s="295"/>
      <c r="H86" s="295"/>
      <c r="I86" s="296"/>
      <c r="J86" s="296" t="s">
        <v>414</v>
      </c>
      <c r="K86" s="296" t="s">
        <v>853</v>
      </c>
      <c r="N86" s="335"/>
      <c r="O86" s="339" t="s">
        <v>1063</v>
      </c>
      <c r="P86" s="145" t="s">
        <v>1206</v>
      </c>
      <c r="Q86" s="296" t="s">
        <v>1230</v>
      </c>
      <c r="R86" s="296" t="s">
        <v>1231</v>
      </c>
    </row>
    <row r="87" spans="1:18" ht="30.6">
      <c r="A87" s="317" t="s">
        <v>492</v>
      </c>
      <c r="B87" s="144" t="s">
        <v>1142</v>
      </c>
      <c r="C87" s="144" t="s">
        <v>1143</v>
      </c>
      <c r="D87" s="145" t="s">
        <v>56</v>
      </c>
      <c r="E87" s="158"/>
      <c r="F87" s="159"/>
      <c r="G87" s="295"/>
      <c r="H87" s="295"/>
      <c r="I87" s="296"/>
      <c r="J87" s="296" t="s">
        <v>414</v>
      </c>
      <c r="K87" s="296" t="s">
        <v>853</v>
      </c>
      <c r="N87" s="335"/>
      <c r="O87" s="339" t="s">
        <v>1048</v>
      </c>
      <c r="P87" s="145" t="s">
        <v>1206</v>
      </c>
      <c r="Q87" s="296" t="s">
        <v>1230</v>
      </c>
      <c r="R87" s="296" t="s">
        <v>1231</v>
      </c>
    </row>
    <row r="88" spans="1:18" ht="20.399999999999999">
      <c r="A88" s="317" t="s">
        <v>619</v>
      </c>
      <c r="B88" s="144" t="s">
        <v>620</v>
      </c>
      <c r="C88" s="144" t="s">
        <v>1543</v>
      </c>
      <c r="D88" s="144" t="s">
        <v>220</v>
      </c>
      <c r="E88" s="158"/>
      <c r="F88" s="159"/>
      <c r="G88" s="286">
        <f t="shared" ref="G88:G89" si="3">IF(E88="Ja",H88,0)</f>
        <v>0</v>
      </c>
      <c r="H88" s="299">
        <f>IF(E88="Ikke relevant",0,5)</f>
        <v>5</v>
      </c>
      <c r="I88" s="296"/>
      <c r="J88" s="296" t="s">
        <v>365</v>
      </c>
      <c r="K88" s="296" t="s">
        <v>853</v>
      </c>
      <c r="N88" s="335"/>
      <c r="O88" s="339" t="s">
        <v>1279</v>
      </c>
      <c r="P88" s="147" t="s">
        <v>1215</v>
      </c>
      <c r="Q88" s="296" t="s">
        <v>365</v>
      </c>
      <c r="R88" s="296" t="s">
        <v>1231</v>
      </c>
    </row>
    <row r="89" spans="1:18" s="192" customFormat="1" ht="29.25" customHeight="1">
      <c r="A89" s="317" t="s">
        <v>633</v>
      </c>
      <c r="B89" s="144" t="s">
        <v>634</v>
      </c>
      <c r="C89" s="144" t="s">
        <v>635</v>
      </c>
      <c r="D89" s="144" t="s">
        <v>221</v>
      </c>
      <c r="E89" s="158"/>
      <c r="F89" s="159"/>
      <c r="G89" s="286">
        <f t="shared" si="3"/>
        <v>0</v>
      </c>
      <c r="H89" s="299">
        <f>IF(E89="Ikke relevant",0,3)</f>
        <v>3</v>
      </c>
      <c r="I89" s="296"/>
      <c r="J89" s="296" t="s">
        <v>365</v>
      </c>
      <c r="K89" s="296" t="s">
        <v>853</v>
      </c>
      <c r="N89" s="335"/>
      <c r="O89" s="339" t="s">
        <v>1049</v>
      </c>
      <c r="P89" s="147" t="s">
        <v>1214</v>
      </c>
      <c r="Q89" s="296" t="s">
        <v>365</v>
      </c>
      <c r="R89" s="296" t="s">
        <v>1231</v>
      </c>
    </row>
    <row r="90" spans="1:18" ht="20.399999999999999">
      <c r="A90" s="317" t="s">
        <v>493</v>
      </c>
      <c r="B90" s="144" t="s">
        <v>392</v>
      </c>
      <c r="C90" s="146" t="s">
        <v>767</v>
      </c>
      <c r="D90" s="145" t="s">
        <v>56</v>
      </c>
      <c r="E90" s="158"/>
      <c r="F90" s="159"/>
      <c r="G90" s="295"/>
      <c r="H90" s="295"/>
      <c r="I90" s="296"/>
      <c r="J90" s="296" t="s">
        <v>414</v>
      </c>
      <c r="K90" s="296" t="s">
        <v>853</v>
      </c>
      <c r="N90" s="335"/>
      <c r="O90" s="339" t="s">
        <v>995</v>
      </c>
      <c r="P90" s="145" t="s">
        <v>1206</v>
      </c>
      <c r="Q90" s="296" t="s">
        <v>1230</v>
      </c>
      <c r="R90" s="296" t="s">
        <v>1231</v>
      </c>
    </row>
    <row r="91" spans="1:18" ht="20.399999999999999">
      <c r="A91" s="317" t="s">
        <v>494</v>
      </c>
      <c r="B91" s="144" t="s">
        <v>393</v>
      </c>
      <c r="C91" s="144" t="s">
        <v>78</v>
      </c>
      <c r="D91" s="144" t="s">
        <v>219</v>
      </c>
      <c r="E91" s="158"/>
      <c r="F91" s="159"/>
      <c r="G91" s="286">
        <f>IF(E91="Ja",H91,0)</f>
        <v>0</v>
      </c>
      <c r="H91" s="299">
        <f>IF(E91="Ikke relevant",0,5)</f>
        <v>5</v>
      </c>
      <c r="I91" s="296"/>
      <c r="J91" s="296" t="s">
        <v>365</v>
      </c>
      <c r="K91" s="296" t="s">
        <v>853</v>
      </c>
      <c r="N91" s="335"/>
      <c r="O91" s="339" t="s">
        <v>996</v>
      </c>
      <c r="P91" s="147" t="s">
        <v>1215</v>
      </c>
      <c r="Q91" s="296" t="s">
        <v>365</v>
      </c>
      <c r="R91" s="296" t="s">
        <v>1231</v>
      </c>
    </row>
    <row r="92" spans="1:18" ht="20.399999999999999">
      <c r="A92" s="317" t="s">
        <v>433</v>
      </c>
      <c r="B92" s="144" t="s">
        <v>770</v>
      </c>
      <c r="C92" s="144" t="s">
        <v>771</v>
      </c>
      <c r="D92" s="145" t="s">
        <v>56</v>
      </c>
      <c r="E92" s="158"/>
      <c r="F92" s="159"/>
      <c r="G92" s="295"/>
      <c r="H92" s="295"/>
      <c r="I92" s="296"/>
      <c r="J92" s="296" t="s">
        <v>414</v>
      </c>
      <c r="K92" s="296" t="s">
        <v>853</v>
      </c>
      <c r="N92" s="335"/>
      <c r="O92" s="339" t="s">
        <v>1050</v>
      </c>
      <c r="P92" s="145" t="s">
        <v>1206</v>
      </c>
      <c r="Q92" s="296" t="s">
        <v>1230</v>
      </c>
      <c r="R92" s="296" t="s">
        <v>1231</v>
      </c>
    </row>
    <row r="93" spans="1:18" ht="20.399999999999999">
      <c r="A93" s="317" t="s">
        <v>434</v>
      </c>
      <c r="B93" s="144" t="s">
        <v>394</v>
      </c>
      <c r="C93" s="144" t="s">
        <v>785</v>
      </c>
      <c r="D93" s="144" t="s">
        <v>220</v>
      </c>
      <c r="E93" s="158"/>
      <c r="F93" s="159"/>
      <c r="G93" s="286">
        <f>IF(E93="Ja",H93,0)</f>
        <v>0</v>
      </c>
      <c r="H93" s="299">
        <f>IF(E93="Ikke relevant",0,5)</f>
        <v>5</v>
      </c>
      <c r="I93" s="296"/>
      <c r="J93" s="296" t="s">
        <v>365</v>
      </c>
      <c r="K93" s="296" t="s">
        <v>853</v>
      </c>
      <c r="N93" s="335"/>
      <c r="O93" s="339" t="s">
        <v>1051</v>
      </c>
      <c r="P93" s="147" t="s">
        <v>1215</v>
      </c>
      <c r="Q93" s="296" t="s">
        <v>365</v>
      </c>
      <c r="R93" s="296" t="s">
        <v>1231</v>
      </c>
    </row>
    <row r="94" spans="1:18" ht="20.399999999999999">
      <c r="A94" s="317" t="s">
        <v>435</v>
      </c>
      <c r="B94" s="144" t="s">
        <v>395</v>
      </c>
      <c r="C94" s="144" t="s">
        <v>1510</v>
      </c>
      <c r="D94" s="144" t="s">
        <v>56</v>
      </c>
      <c r="E94" s="158"/>
      <c r="F94" s="159"/>
      <c r="G94" s="295"/>
      <c r="H94" s="295"/>
      <c r="I94" s="296"/>
      <c r="J94" s="296" t="s">
        <v>414</v>
      </c>
      <c r="K94" s="296" t="s">
        <v>853</v>
      </c>
      <c r="N94" s="335"/>
      <c r="O94" s="339" t="s">
        <v>997</v>
      </c>
      <c r="P94" s="145" t="s">
        <v>1206</v>
      </c>
      <c r="Q94" s="296" t="s">
        <v>1230</v>
      </c>
      <c r="R94" s="296" t="s">
        <v>1231</v>
      </c>
    </row>
    <row r="95" spans="1:18" ht="20.399999999999999">
      <c r="A95" s="320" t="s">
        <v>436</v>
      </c>
      <c r="B95" s="145" t="s">
        <v>769</v>
      </c>
      <c r="C95" s="144" t="s">
        <v>768</v>
      </c>
      <c r="D95" s="144" t="s">
        <v>221</v>
      </c>
      <c r="E95" s="158"/>
      <c r="F95" s="159"/>
      <c r="G95" s="286">
        <f t="shared" ref="G95:G99" si="4">IF(E95="Ja",H95,0)</f>
        <v>0</v>
      </c>
      <c r="H95" s="299">
        <f t="shared" ref="H95:H96" si="5">IF(E95="Ikke relevant",0,3)</f>
        <v>3</v>
      </c>
      <c r="I95" s="296"/>
      <c r="J95" s="296" t="s">
        <v>365</v>
      </c>
      <c r="K95" s="296" t="s">
        <v>853</v>
      </c>
      <c r="N95" s="335"/>
      <c r="O95" s="339" t="s">
        <v>998</v>
      </c>
      <c r="P95" s="147" t="s">
        <v>1214</v>
      </c>
      <c r="Q95" s="296" t="s">
        <v>365</v>
      </c>
      <c r="R95" s="296" t="s">
        <v>1231</v>
      </c>
    </row>
    <row r="96" spans="1:18" ht="20.399999999999999">
      <c r="A96" s="317" t="s">
        <v>437</v>
      </c>
      <c r="B96" s="144" t="s">
        <v>396</v>
      </c>
      <c r="C96" s="144" t="s">
        <v>79</v>
      </c>
      <c r="D96" s="144" t="s">
        <v>221</v>
      </c>
      <c r="E96" s="158"/>
      <c r="F96" s="159"/>
      <c r="G96" s="286">
        <f t="shared" si="4"/>
        <v>0</v>
      </c>
      <c r="H96" s="299">
        <f t="shared" si="5"/>
        <v>3</v>
      </c>
      <c r="I96" s="296"/>
      <c r="J96" s="296" t="s">
        <v>365</v>
      </c>
      <c r="K96" s="296" t="s">
        <v>853</v>
      </c>
      <c r="N96" s="335"/>
      <c r="O96" s="339" t="s">
        <v>1280</v>
      </c>
      <c r="P96" s="147" t="s">
        <v>1214</v>
      </c>
      <c r="Q96" s="296" t="s">
        <v>365</v>
      </c>
      <c r="R96" s="296" t="s">
        <v>1231</v>
      </c>
    </row>
    <row r="97" spans="1:18" ht="61.2">
      <c r="A97" s="317" t="s">
        <v>438</v>
      </c>
      <c r="B97" s="144" t="s">
        <v>397</v>
      </c>
      <c r="C97" s="144" t="s">
        <v>830</v>
      </c>
      <c r="D97" s="144" t="s">
        <v>809</v>
      </c>
      <c r="E97" s="158"/>
      <c r="F97" s="159"/>
      <c r="G97" s="286">
        <f>IF(E97="Ikke relevant",0,(E97/10))</f>
        <v>0</v>
      </c>
      <c r="H97" s="299">
        <f>IF(E97="Ikke relevant",0,5)</f>
        <v>5</v>
      </c>
      <c r="I97" s="296"/>
      <c r="J97" s="296" t="s">
        <v>365</v>
      </c>
      <c r="K97" s="296" t="s">
        <v>853</v>
      </c>
      <c r="N97" s="335"/>
      <c r="O97" s="339" t="s">
        <v>999</v>
      </c>
      <c r="P97" s="144" t="s">
        <v>1221</v>
      </c>
      <c r="Q97" s="296" t="s">
        <v>365</v>
      </c>
      <c r="R97" s="296" t="s">
        <v>1231</v>
      </c>
    </row>
    <row r="98" spans="1:18" ht="20.399999999999999">
      <c r="A98" s="318" t="s">
        <v>538</v>
      </c>
      <c r="B98" s="156" t="s">
        <v>539</v>
      </c>
      <c r="C98" s="156" t="s">
        <v>1542</v>
      </c>
      <c r="D98" s="156" t="s">
        <v>219</v>
      </c>
      <c r="E98" s="158"/>
      <c r="F98" s="159"/>
      <c r="G98" s="286">
        <f t="shared" si="4"/>
        <v>0</v>
      </c>
      <c r="H98" s="299">
        <f>IF(E98="Ikke relevant",0,5)</f>
        <v>5</v>
      </c>
      <c r="I98" s="296"/>
      <c r="J98" s="296" t="s">
        <v>365</v>
      </c>
      <c r="K98" s="296" t="s">
        <v>853</v>
      </c>
      <c r="N98" s="335"/>
      <c r="O98" s="339" t="s">
        <v>1281</v>
      </c>
      <c r="P98" s="147" t="s">
        <v>1215</v>
      </c>
      <c r="Q98" s="296" t="s">
        <v>365</v>
      </c>
      <c r="R98" s="296" t="s">
        <v>1231</v>
      </c>
    </row>
    <row r="99" spans="1:18" ht="20.399999999999999">
      <c r="A99" s="318" t="s">
        <v>618</v>
      </c>
      <c r="B99" s="156" t="s">
        <v>650</v>
      </c>
      <c r="C99" s="156" t="s">
        <v>831</v>
      </c>
      <c r="D99" s="156" t="s">
        <v>221</v>
      </c>
      <c r="E99" s="158"/>
      <c r="F99" s="159"/>
      <c r="G99" s="286">
        <f t="shared" si="4"/>
        <v>0</v>
      </c>
      <c r="H99" s="299">
        <f>IF(E99="Ikke relevant",0,3)</f>
        <v>3</v>
      </c>
      <c r="I99" s="296"/>
      <c r="J99" s="296" t="s">
        <v>365</v>
      </c>
      <c r="K99" s="296" t="s">
        <v>853</v>
      </c>
      <c r="N99" s="335"/>
      <c r="O99" s="339" t="s">
        <v>1000</v>
      </c>
      <c r="P99" s="147" t="s">
        <v>1214</v>
      </c>
      <c r="Q99" s="296" t="s">
        <v>365</v>
      </c>
      <c r="R99" s="296" t="s">
        <v>1231</v>
      </c>
    </row>
    <row r="100" spans="1:18" ht="20.399999999999999">
      <c r="A100" s="317" t="s">
        <v>495</v>
      </c>
      <c r="B100" s="144" t="s">
        <v>1144</v>
      </c>
      <c r="C100" s="144" t="s">
        <v>80</v>
      </c>
      <c r="D100" s="145" t="s">
        <v>56</v>
      </c>
      <c r="E100" s="158"/>
      <c r="F100" s="159"/>
      <c r="G100" s="295"/>
      <c r="H100" s="295"/>
      <c r="I100" s="296"/>
      <c r="J100" s="296" t="s">
        <v>414</v>
      </c>
      <c r="K100" s="296" t="s">
        <v>853</v>
      </c>
      <c r="N100" s="335"/>
      <c r="O100" s="339" t="s">
        <v>1282</v>
      </c>
      <c r="P100" s="145" t="s">
        <v>1206</v>
      </c>
      <c r="Q100" s="296" t="s">
        <v>1230</v>
      </c>
      <c r="R100" s="296" t="s">
        <v>1231</v>
      </c>
    </row>
    <row r="101" spans="1:18" ht="20.399999999999999">
      <c r="A101" s="317" t="s">
        <v>439</v>
      </c>
      <c r="B101" s="144" t="s">
        <v>398</v>
      </c>
      <c r="C101" s="144" t="s">
        <v>454</v>
      </c>
      <c r="D101" s="145" t="s">
        <v>56</v>
      </c>
      <c r="E101" s="158"/>
      <c r="F101" s="159"/>
      <c r="G101" s="295"/>
      <c r="H101" s="295"/>
      <c r="I101" s="296"/>
      <c r="J101" s="296" t="s">
        <v>414</v>
      </c>
      <c r="K101" s="296" t="s">
        <v>853</v>
      </c>
      <c r="N101" s="335"/>
      <c r="O101" s="339" t="s">
        <v>1001</v>
      </c>
      <c r="P101" s="145" t="s">
        <v>1206</v>
      </c>
      <c r="Q101" s="296" t="s">
        <v>1230</v>
      </c>
      <c r="R101" s="296" t="s">
        <v>1231</v>
      </c>
    </row>
    <row r="102" spans="1:18" ht="30.6">
      <c r="A102" s="317" t="s">
        <v>496</v>
      </c>
      <c r="B102" s="144" t="s">
        <v>399</v>
      </c>
      <c r="C102" s="144" t="s">
        <v>759</v>
      </c>
      <c r="D102" s="144" t="s">
        <v>81</v>
      </c>
      <c r="E102" s="158"/>
      <c r="F102" s="159"/>
      <c r="G102" s="295"/>
      <c r="H102" s="295"/>
      <c r="I102" s="296"/>
      <c r="J102" s="296" t="s">
        <v>414</v>
      </c>
      <c r="K102" s="296" t="s">
        <v>853</v>
      </c>
      <c r="N102" s="335"/>
      <c r="O102" s="339" t="s">
        <v>1052</v>
      </c>
      <c r="P102" s="145" t="s">
        <v>1206</v>
      </c>
      <c r="Q102" s="296" t="s">
        <v>1230</v>
      </c>
      <c r="R102" s="296" t="s">
        <v>1231</v>
      </c>
    </row>
    <row r="103" spans="1:18" ht="20.399999999999999">
      <c r="A103" s="317" t="s">
        <v>497</v>
      </c>
      <c r="B103" s="144" t="s">
        <v>579</v>
      </c>
      <c r="C103" s="144" t="s">
        <v>82</v>
      </c>
      <c r="D103" s="145" t="s">
        <v>56</v>
      </c>
      <c r="E103" s="158"/>
      <c r="F103" s="159"/>
      <c r="G103" s="295"/>
      <c r="H103" s="295"/>
      <c r="I103" s="296"/>
      <c r="J103" s="296" t="s">
        <v>414</v>
      </c>
      <c r="K103" s="296" t="s">
        <v>853</v>
      </c>
      <c r="N103" s="335"/>
      <c r="O103" s="339" t="s">
        <v>1053</v>
      </c>
      <c r="P103" s="145" t="s">
        <v>1206</v>
      </c>
      <c r="Q103" s="296" t="s">
        <v>1230</v>
      </c>
      <c r="R103" s="296" t="s">
        <v>1231</v>
      </c>
    </row>
    <row r="104" spans="1:18" ht="20.399999999999999">
      <c r="A104" s="317" t="s">
        <v>498</v>
      </c>
      <c r="B104" s="144" t="s">
        <v>400</v>
      </c>
      <c r="C104" s="144" t="s">
        <v>83</v>
      </c>
      <c r="D104" s="145" t="s">
        <v>56</v>
      </c>
      <c r="E104" s="158"/>
      <c r="F104" s="159"/>
      <c r="G104" s="295"/>
      <c r="H104" s="295"/>
      <c r="I104" s="296"/>
      <c r="J104" s="296" t="s">
        <v>414</v>
      </c>
      <c r="K104" s="296" t="s">
        <v>853</v>
      </c>
      <c r="N104" s="335"/>
      <c r="O104" s="339" t="s">
        <v>1002</v>
      </c>
      <c r="P104" s="145" t="s">
        <v>1206</v>
      </c>
      <c r="Q104" s="296" t="s">
        <v>1230</v>
      </c>
      <c r="R104" s="296" t="s">
        <v>1231</v>
      </c>
    </row>
    <row r="105" spans="1:18" ht="37.5" customHeight="1">
      <c r="A105" s="317" t="s">
        <v>440</v>
      </c>
      <c r="B105" s="144" t="s">
        <v>401</v>
      </c>
      <c r="C105" s="144" t="s">
        <v>1184</v>
      </c>
      <c r="D105" s="144" t="s">
        <v>217</v>
      </c>
      <c r="E105" s="158"/>
      <c r="F105" s="159"/>
      <c r="G105" s="286">
        <f t="shared" ref="G105:G108" si="6">IF(E105="Ja",H105,0)</f>
        <v>0</v>
      </c>
      <c r="H105" s="299">
        <f>IF(E105="Ikke relevant",0,3)</f>
        <v>3</v>
      </c>
      <c r="I105" s="296"/>
      <c r="J105" s="296" t="s">
        <v>365</v>
      </c>
      <c r="K105" s="296" t="s">
        <v>853</v>
      </c>
      <c r="N105" s="335"/>
      <c r="O105" s="89" t="s">
        <v>1072</v>
      </c>
      <c r="P105" s="147" t="s">
        <v>1214</v>
      </c>
      <c r="Q105" s="296" t="s">
        <v>365</v>
      </c>
      <c r="R105" s="296" t="s">
        <v>1231</v>
      </c>
    </row>
    <row r="106" spans="1:18" ht="20.399999999999999">
      <c r="A106" s="318" t="s">
        <v>540</v>
      </c>
      <c r="B106" s="156" t="s">
        <v>541</v>
      </c>
      <c r="C106" s="156" t="s">
        <v>542</v>
      </c>
      <c r="D106" s="156" t="s">
        <v>222</v>
      </c>
      <c r="E106" s="158"/>
      <c r="F106" s="159"/>
      <c r="G106" s="286">
        <f t="shared" si="6"/>
        <v>0</v>
      </c>
      <c r="H106" s="299">
        <f>IF(E106="Ikke relevant",0,1)</f>
        <v>1</v>
      </c>
      <c r="I106" s="296"/>
      <c r="J106" s="296" t="s">
        <v>365</v>
      </c>
      <c r="K106" s="296" t="s">
        <v>853</v>
      </c>
      <c r="N106" s="335"/>
      <c r="O106" s="339" t="s">
        <v>1283</v>
      </c>
      <c r="P106" s="147" t="s">
        <v>1219</v>
      </c>
      <c r="Q106" s="296" t="s">
        <v>365</v>
      </c>
      <c r="R106" s="296" t="s">
        <v>1231</v>
      </c>
    </row>
    <row r="107" spans="1:18" ht="20.399999999999999">
      <c r="A107" s="318" t="s">
        <v>772</v>
      </c>
      <c r="B107" s="156" t="s">
        <v>774</v>
      </c>
      <c r="C107" s="156" t="s">
        <v>1478</v>
      </c>
      <c r="D107" s="144" t="s">
        <v>217</v>
      </c>
      <c r="E107" s="158"/>
      <c r="F107" s="159"/>
      <c r="G107" s="286">
        <f t="shared" si="6"/>
        <v>0</v>
      </c>
      <c r="H107" s="299">
        <f t="shared" ref="H107:H108" si="7">IF(E107="Ikke relevant",0,3)</f>
        <v>3</v>
      </c>
      <c r="I107" s="296"/>
      <c r="J107" s="296" t="s">
        <v>365</v>
      </c>
      <c r="K107" s="296" t="s">
        <v>853</v>
      </c>
      <c r="N107" s="335"/>
      <c r="O107" s="339" t="s">
        <v>1477</v>
      </c>
      <c r="P107" s="147" t="s">
        <v>1214</v>
      </c>
      <c r="Q107" s="296" t="s">
        <v>365</v>
      </c>
      <c r="R107" s="296" t="s">
        <v>1231</v>
      </c>
    </row>
    <row r="108" spans="1:18" ht="20.399999999999999">
      <c r="A108" s="318" t="s">
        <v>773</v>
      </c>
      <c r="B108" s="156" t="s">
        <v>775</v>
      </c>
      <c r="C108" s="156" t="s">
        <v>1120</v>
      </c>
      <c r="D108" s="144" t="s">
        <v>217</v>
      </c>
      <c r="E108" s="158"/>
      <c r="F108" s="159"/>
      <c r="G108" s="286">
        <f t="shared" si="6"/>
        <v>0</v>
      </c>
      <c r="H108" s="299">
        <f t="shared" si="7"/>
        <v>3</v>
      </c>
      <c r="I108" s="296"/>
      <c r="J108" s="296" t="s">
        <v>365</v>
      </c>
      <c r="K108" s="296" t="s">
        <v>853</v>
      </c>
      <c r="N108" s="335"/>
      <c r="O108" s="339" t="s">
        <v>1284</v>
      </c>
      <c r="P108" s="147" t="s">
        <v>1214</v>
      </c>
      <c r="Q108" s="296" t="s">
        <v>365</v>
      </c>
      <c r="R108" s="296" t="s">
        <v>1231</v>
      </c>
    </row>
    <row r="109" spans="1:18" ht="20.399999999999999">
      <c r="A109" s="317" t="s">
        <v>441</v>
      </c>
      <c r="B109" s="144" t="s">
        <v>402</v>
      </c>
      <c r="C109" s="144" t="s">
        <v>631</v>
      </c>
      <c r="D109" s="145" t="s">
        <v>56</v>
      </c>
      <c r="E109" s="158"/>
      <c r="F109" s="159"/>
      <c r="G109" s="295"/>
      <c r="H109" s="295"/>
      <c r="I109" s="296"/>
      <c r="J109" s="296" t="s">
        <v>414</v>
      </c>
      <c r="K109" s="296" t="s">
        <v>853</v>
      </c>
      <c r="N109" s="335"/>
      <c r="O109" s="339" t="s">
        <v>1054</v>
      </c>
      <c r="P109" s="145" t="s">
        <v>1206</v>
      </c>
      <c r="Q109" s="296" t="s">
        <v>1230</v>
      </c>
      <c r="R109" s="296" t="s">
        <v>1231</v>
      </c>
    </row>
    <row r="110" spans="1:18" ht="20.399999999999999">
      <c r="A110" s="317" t="s">
        <v>615</v>
      </c>
      <c r="B110" s="144" t="s">
        <v>403</v>
      </c>
      <c r="C110" s="144" t="s">
        <v>1145</v>
      </c>
      <c r="D110" s="145" t="s">
        <v>56</v>
      </c>
      <c r="E110" s="158"/>
      <c r="F110" s="159"/>
      <c r="G110" s="295"/>
      <c r="H110" s="295"/>
      <c r="I110" s="296"/>
      <c r="J110" s="296" t="s">
        <v>414</v>
      </c>
      <c r="K110" s="296" t="s">
        <v>853</v>
      </c>
      <c r="N110" s="335"/>
      <c r="O110" s="339" t="s">
        <v>1285</v>
      </c>
      <c r="P110" s="145" t="s">
        <v>1206</v>
      </c>
      <c r="Q110" s="296" t="s">
        <v>1230</v>
      </c>
      <c r="R110" s="296" t="s">
        <v>1231</v>
      </c>
    </row>
    <row r="111" spans="1:18" s="192" customFormat="1" ht="20.399999999999999">
      <c r="A111" s="317" t="s">
        <v>616</v>
      </c>
      <c r="B111" s="144" t="s">
        <v>617</v>
      </c>
      <c r="C111" s="144" t="s">
        <v>832</v>
      </c>
      <c r="D111" s="146" t="s">
        <v>221</v>
      </c>
      <c r="E111" s="158"/>
      <c r="F111" s="159"/>
      <c r="G111" s="286">
        <f>IF(E111="Ja",H111,0)</f>
        <v>0</v>
      </c>
      <c r="H111" s="299">
        <f>IF(E111="Ikke relevant",0,3)</f>
        <v>3</v>
      </c>
      <c r="I111" s="296"/>
      <c r="J111" s="296" t="s">
        <v>365</v>
      </c>
      <c r="K111" s="296" t="s">
        <v>853</v>
      </c>
      <c r="N111" s="335"/>
      <c r="O111" s="339" t="s">
        <v>1055</v>
      </c>
      <c r="P111" s="147" t="s">
        <v>1214</v>
      </c>
      <c r="Q111" s="296" t="s">
        <v>365</v>
      </c>
      <c r="R111" s="296" t="s">
        <v>1231</v>
      </c>
    </row>
    <row r="112" spans="1:18" ht="20.399999999999999">
      <c r="A112" s="317" t="s">
        <v>499</v>
      </c>
      <c r="B112" s="144" t="s">
        <v>1147</v>
      </c>
      <c r="C112" s="144" t="s">
        <v>1146</v>
      </c>
      <c r="D112" s="145" t="s">
        <v>56</v>
      </c>
      <c r="E112" s="158"/>
      <c r="F112" s="159"/>
      <c r="G112" s="295"/>
      <c r="H112" s="295"/>
      <c r="I112" s="296"/>
      <c r="J112" s="296" t="s">
        <v>414</v>
      </c>
      <c r="K112" s="296" t="s">
        <v>853</v>
      </c>
      <c r="N112" s="335"/>
      <c r="O112" s="339" t="s">
        <v>1059</v>
      </c>
      <c r="P112" s="145" t="s">
        <v>1206</v>
      </c>
      <c r="Q112" s="296" t="s">
        <v>1230</v>
      </c>
      <c r="R112" s="296" t="s">
        <v>1231</v>
      </c>
    </row>
    <row r="113" spans="1:18" ht="20.399999999999999">
      <c r="A113" s="317" t="s">
        <v>500</v>
      </c>
      <c r="B113" s="144" t="s">
        <v>404</v>
      </c>
      <c r="C113" s="144" t="s">
        <v>84</v>
      </c>
      <c r="D113" s="144" t="s">
        <v>216</v>
      </c>
      <c r="E113" s="158"/>
      <c r="F113" s="159"/>
      <c r="G113" s="286">
        <f>IF(E113="Ja",H113,0)</f>
        <v>0</v>
      </c>
      <c r="H113" s="299">
        <f>IF(E113="Ikke relevant",0,4)</f>
        <v>4</v>
      </c>
      <c r="I113" s="296"/>
      <c r="J113" s="296" t="s">
        <v>365</v>
      </c>
      <c r="K113" s="296" t="s">
        <v>853</v>
      </c>
      <c r="N113" s="335"/>
      <c r="O113" s="339" t="s">
        <v>1286</v>
      </c>
      <c r="P113" s="147" t="s">
        <v>1216</v>
      </c>
      <c r="Q113" s="296" t="s">
        <v>365</v>
      </c>
      <c r="R113" s="296" t="s">
        <v>1231</v>
      </c>
    </row>
    <row r="114" spans="1:18" ht="20.399999999999999">
      <c r="A114" s="317" t="s">
        <v>501</v>
      </c>
      <c r="B114" s="144" t="s">
        <v>1148</v>
      </c>
      <c r="C114" s="146" t="s">
        <v>1185</v>
      </c>
      <c r="D114" s="145" t="s">
        <v>56</v>
      </c>
      <c r="E114" s="158"/>
      <c r="F114" s="159"/>
      <c r="G114" s="295"/>
      <c r="H114" s="295"/>
      <c r="I114" s="296"/>
      <c r="J114" s="296" t="s">
        <v>414</v>
      </c>
      <c r="K114" s="296" t="s">
        <v>853</v>
      </c>
      <c r="N114" s="335"/>
      <c r="O114" s="339" t="s">
        <v>1287</v>
      </c>
      <c r="P114" s="145" t="s">
        <v>1206</v>
      </c>
      <c r="Q114" s="296" t="s">
        <v>1230</v>
      </c>
      <c r="R114" s="296" t="s">
        <v>1231</v>
      </c>
    </row>
    <row r="115" spans="1:18" ht="20.399999999999999">
      <c r="A115" s="317" t="s">
        <v>442</v>
      </c>
      <c r="B115" s="144" t="s">
        <v>833</v>
      </c>
      <c r="C115" s="146" t="s">
        <v>834</v>
      </c>
      <c r="D115" s="146" t="s">
        <v>216</v>
      </c>
      <c r="E115" s="158"/>
      <c r="F115" s="159"/>
      <c r="G115" s="286">
        <f t="shared" ref="G115:G117" si="8">IF(E115="Ja",H115,0)</f>
        <v>0</v>
      </c>
      <c r="H115" s="299">
        <f>IF(E115="Ikke relevant",0,4)</f>
        <v>4</v>
      </c>
      <c r="I115" s="296"/>
      <c r="J115" s="296" t="s">
        <v>365</v>
      </c>
      <c r="K115" s="296" t="s">
        <v>853</v>
      </c>
      <c r="N115" s="335"/>
      <c r="O115" s="339" t="s">
        <v>1003</v>
      </c>
      <c r="P115" s="147" t="s">
        <v>1216</v>
      </c>
      <c r="Q115" s="296" t="s">
        <v>365</v>
      </c>
      <c r="R115" s="296" t="s">
        <v>1231</v>
      </c>
    </row>
    <row r="116" spans="1:18" s="195" customFormat="1" ht="20.399999999999999">
      <c r="A116" s="317" t="s">
        <v>683</v>
      </c>
      <c r="B116" s="144" t="s">
        <v>685</v>
      </c>
      <c r="C116" s="146" t="s">
        <v>835</v>
      </c>
      <c r="D116" s="146" t="s">
        <v>220</v>
      </c>
      <c r="E116" s="158"/>
      <c r="F116" s="159"/>
      <c r="G116" s="286">
        <f t="shared" si="8"/>
        <v>0</v>
      </c>
      <c r="H116" s="299">
        <f>IF(E116="Ikke relevant",0,5)</f>
        <v>5</v>
      </c>
      <c r="I116" s="296"/>
      <c r="J116" s="296" t="s">
        <v>365</v>
      </c>
      <c r="K116" s="296" t="s">
        <v>853</v>
      </c>
      <c r="N116" s="335"/>
      <c r="O116" s="339" t="s">
        <v>1289</v>
      </c>
      <c r="P116" s="147" t="s">
        <v>1215</v>
      </c>
      <c r="Q116" s="296" t="s">
        <v>365</v>
      </c>
      <c r="R116" s="296" t="s">
        <v>1231</v>
      </c>
    </row>
    <row r="117" spans="1:18" s="195" customFormat="1" ht="20.399999999999999">
      <c r="A117" s="317" t="s">
        <v>684</v>
      </c>
      <c r="B117" s="144" t="s">
        <v>686</v>
      </c>
      <c r="C117" s="146" t="s">
        <v>687</v>
      </c>
      <c r="D117" s="146" t="s">
        <v>220</v>
      </c>
      <c r="E117" s="158"/>
      <c r="F117" s="159"/>
      <c r="G117" s="286">
        <f t="shared" si="8"/>
        <v>0</v>
      </c>
      <c r="H117" s="299">
        <f>IF(E117="Ikke relevant",0,5)</f>
        <v>5</v>
      </c>
      <c r="I117" s="296"/>
      <c r="J117" s="296" t="s">
        <v>365</v>
      </c>
      <c r="K117" s="296" t="s">
        <v>853</v>
      </c>
      <c r="N117" s="335"/>
      <c r="O117" s="339" t="s">
        <v>1288</v>
      </c>
      <c r="P117" s="147" t="s">
        <v>1215</v>
      </c>
      <c r="Q117" s="296" t="s">
        <v>365</v>
      </c>
      <c r="R117" s="296" t="s">
        <v>1231</v>
      </c>
    </row>
    <row r="118" spans="1:18" ht="28.2" customHeight="1">
      <c r="A118" s="317" t="s">
        <v>443</v>
      </c>
      <c r="B118" s="144" t="s">
        <v>405</v>
      </c>
      <c r="C118" s="144" t="s">
        <v>543</v>
      </c>
      <c r="D118" s="144" t="s">
        <v>56</v>
      </c>
      <c r="E118" s="158"/>
      <c r="F118" s="159"/>
      <c r="G118" s="295"/>
      <c r="H118" s="295"/>
      <c r="I118" s="296"/>
      <c r="J118" s="296" t="s">
        <v>414</v>
      </c>
      <c r="K118" s="296" t="s">
        <v>853</v>
      </c>
      <c r="N118" s="335"/>
      <c r="O118" s="339" t="s">
        <v>1290</v>
      </c>
      <c r="P118" s="144" t="s">
        <v>1206</v>
      </c>
      <c r="Q118" s="296" t="s">
        <v>1230</v>
      </c>
      <c r="R118" s="296" t="s">
        <v>1231</v>
      </c>
    </row>
    <row r="119" spans="1:18" ht="28.2" customHeight="1">
      <c r="A119" s="317" t="s">
        <v>444</v>
      </c>
      <c r="B119" s="144" t="s">
        <v>406</v>
      </c>
      <c r="C119" s="144" t="s">
        <v>1149</v>
      </c>
      <c r="D119" s="144" t="s">
        <v>364</v>
      </c>
      <c r="E119" s="158"/>
      <c r="F119" s="159"/>
      <c r="G119" s="286">
        <f>IF(E119="Ja",H119,0)</f>
        <v>0</v>
      </c>
      <c r="H119" s="299">
        <f>IF(E119="Ikke relevant",0,2)</f>
        <v>2</v>
      </c>
      <c r="I119" s="296"/>
      <c r="J119" s="296" t="s">
        <v>365</v>
      </c>
      <c r="K119" s="296" t="s">
        <v>853</v>
      </c>
      <c r="N119" s="335"/>
      <c r="O119" s="339" t="s">
        <v>1291</v>
      </c>
      <c r="P119" s="147" t="s">
        <v>1218</v>
      </c>
      <c r="Q119" s="296" t="s">
        <v>365</v>
      </c>
      <c r="R119" s="296" t="s">
        <v>1231</v>
      </c>
    </row>
    <row r="120" spans="1:18" s="193" customFormat="1" ht="20.399999999999999">
      <c r="A120" s="317" t="s">
        <v>502</v>
      </c>
      <c r="B120" s="144" t="s">
        <v>796</v>
      </c>
      <c r="C120" s="144" t="s">
        <v>1121</v>
      </c>
      <c r="D120" s="144" t="s">
        <v>56</v>
      </c>
      <c r="E120" s="158"/>
      <c r="F120" s="159"/>
      <c r="G120" s="295"/>
      <c r="H120" s="295"/>
      <c r="I120" s="296"/>
      <c r="J120" s="296" t="s">
        <v>414</v>
      </c>
      <c r="K120" s="296" t="s">
        <v>853</v>
      </c>
      <c r="N120" s="335"/>
      <c r="O120" s="339" t="s">
        <v>1292</v>
      </c>
      <c r="P120" s="144" t="s">
        <v>1206</v>
      </c>
      <c r="Q120" s="296" t="s">
        <v>1230</v>
      </c>
      <c r="R120" s="296" t="s">
        <v>1231</v>
      </c>
    </row>
    <row r="121" spans="1:18" s="195" customFormat="1" ht="20.399999999999999">
      <c r="A121" s="317" t="s">
        <v>503</v>
      </c>
      <c r="B121" s="144" t="s">
        <v>1150</v>
      </c>
      <c r="C121" s="302" t="s">
        <v>1105</v>
      </c>
      <c r="D121" s="144" t="s">
        <v>221</v>
      </c>
      <c r="E121" s="158"/>
      <c r="F121" s="159"/>
      <c r="G121" s="286">
        <f>IF(E121="Ja",H121,0)</f>
        <v>0</v>
      </c>
      <c r="H121" s="299">
        <f>IF(E121="Ikke relevant",0,3)</f>
        <v>3</v>
      </c>
      <c r="I121" s="296"/>
      <c r="J121" s="296" t="s">
        <v>365</v>
      </c>
      <c r="K121" s="296" t="s">
        <v>853</v>
      </c>
      <c r="N121" s="335"/>
      <c r="O121" s="339" t="s">
        <v>1056</v>
      </c>
      <c r="P121" s="147" t="s">
        <v>1214</v>
      </c>
      <c r="Q121" s="296" t="s">
        <v>365</v>
      </c>
      <c r="R121" s="296" t="s">
        <v>1231</v>
      </c>
    </row>
    <row r="122" spans="1:18" ht="19.95" customHeight="1">
      <c r="A122" s="316">
        <v>8</v>
      </c>
      <c r="B122" s="170" t="s">
        <v>85</v>
      </c>
      <c r="C122" s="170" t="s">
        <v>85</v>
      </c>
      <c r="D122" s="171" t="s">
        <v>53</v>
      </c>
      <c r="E122" s="172" t="s">
        <v>54</v>
      </c>
      <c r="F122" s="170" t="s">
        <v>55</v>
      </c>
      <c r="G122" s="290">
        <f>SUBTOTAL(9,G128:G152)</f>
        <v>0</v>
      </c>
      <c r="H122" s="290">
        <f>SUBTOTAL(9,H128:H152)</f>
        <v>67</v>
      </c>
      <c r="I122" s="187">
        <f>G122/H122</f>
        <v>0</v>
      </c>
      <c r="J122" s="171" t="s">
        <v>1205</v>
      </c>
      <c r="K122" s="171" t="s">
        <v>53</v>
      </c>
      <c r="N122" s="170" t="s">
        <v>981</v>
      </c>
      <c r="O122" s="170" t="s">
        <v>981</v>
      </c>
      <c r="P122" s="171" t="s">
        <v>53</v>
      </c>
      <c r="Q122" s="171" t="s">
        <v>1229</v>
      </c>
      <c r="R122" s="171" t="s">
        <v>53</v>
      </c>
    </row>
    <row r="123" spans="1:18" s="195" customFormat="1" ht="30.6">
      <c r="A123" s="364" t="s">
        <v>1075</v>
      </c>
      <c r="B123" s="364" t="s">
        <v>776</v>
      </c>
      <c r="C123" s="364" t="s">
        <v>1544</v>
      </c>
      <c r="D123" s="366" t="s">
        <v>1199</v>
      </c>
      <c r="E123" s="348"/>
      <c r="F123" s="349"/>
      <c r="G123" s="346"/>
      <c r="H123" s="347"/>
      <c r="I123" s="145"/>
      <c r="J123" s="145" t="s">
        <v>1057</v>
      </c>
      <c r="K123" s="145" t="s">
        <v>853</v>
      </c>
      <c r="M123" s="345"/>
      <c r="N123" s="342"/>
      <c r="O123" s="343" t="s">
        <v>1483</v>
      </c>
      <c r="P123" s="342" t="s">
        <v>1058</v>
      </c>
      <c r="Q123" s="344" t="s">
        <v>1057</v>
      </c>
      <c r="R123" s="344" t="s">
        <v>1231</v>
      </c>
    </row>
    <row r="124" spans="1:18" s="195" customFormat="1" ht="51">
      <c r="A124" s="364" t="s">
        <v>1074</v>
      </c>
      <c r="B124" s="364" t="s">
        <v>1076</v>
      </c>
      <c r="C124" s="364" t="s">
        <v>1479</v>
      </c>
      <c r="D124" s="366" t="s">
        <v>1199</v>
      </c>
      <c r="E124" s="348"/>
      <c r="F124" s="349"/>
      <c r="G124" s="346"/>
      <c r="H124" s="347"/>
      <c r="I124" s="145"/>
      <c r="J124" s="145" t="s">
        <v>1057</v>
      </c>
      <c r="K124" s="145"/>
      <c r="M124" s="345"/>
      <c r="N124" s="342"/>
      <c r="O124" s="343" t="s">
        <v>1484</v>
      </c>
      <c r="P124" s="342" t="s">
        <v>1058</v>
      </c>
      <c r="Q124" s="344" t="s">
        <v>1057</v>
      </c>
      <c r="R124" s="344"/>
    </row>
    <row r="125" spans="1:18" s="329" customFormat="1" ht="10.199999999999999">
      <c r="A125" s="332" t="s">
        <v>1498</v>
      </c>
      <c r="B125" s="333" t="s">
        <v>1499</v>
      </c>
      <c r="C125" s="333" t="s">
        <v>1480</v>
      </c>
      <c r="D125" s="333" t="s">
        <v>1199</v>
      </c>
      <c r="E125" s="330"/>
      <c r="F125" s="331"/>
      <c r="G125" s="330"/>
      <c r="H125" s="330"/>
      <c r="I125" s="331"/>
      <c r="J125" s="331" t="s">
        <v>1205</v>
      </c>
      <c r="K125" s="331" t="s">
        <v>853</v>
      </c>
      <c r="N125" s="333"/>
      <c r="O125" s="333" t="s">
        <v>1482</v>
      </c>
      <c r="P125" s="333" t="s">
        <v>1058</v>
      </c>
      <c r="Q125" s="331" t="s">
        <v>1229</v>
      </c>
      <c r="R125" s="331" t="s">
        <v>1231</v>
      </c>
    </row>
    <row r="126" spans="1:18" ht="26.25" customHeight="1">
      <c r="A126" s="317" t="s">
        <v>760</v>
      </c>
      <c r="B126" s="144" t="s">
        <v>407</v>
      </c>
      <c r="C126" s="144" t="s">
        <v>1466</v>
      </c>
      <c r="D126" s="145" t="s">
        <v>56</v>
      </c>
      <c r="E126" s="158"/>
      <c r="F126" s="159"/>
      <c r="G126" s="295"/>
      <c r="H126" s="295"/>
      <c r="I126" s="296"/>
      <c r="J126" s="296" t="s">
        <v>414</v>
      </c>
      <c r="K126" s="296" t="s">
        <v>853</v>
      </c>
      <c r="N126" s="335"/>
      <c r="O126" s="339" t="s">
        <v>1004</v>
      </c>
      <c r="P126" s="145" t="s">
        <v>1206</v>
      </c>
      <c r="Q126" s="296" t="s">
        <v>1230</v>
      </c>
      <c r="R126" s="296" t="s">
        <v>1231</v>
      </c>
    </row>
    <row r="127" spans="1:18" s="188" customFormat="1" ht="40.799999999999997">
      <c r="A127" s="317" t="s">
        <v>761</v>
      </c>
      <c r="B127" s="144" t="s">
        <v>1201</v>
      </c>
      <c r="C127" s="144" t="s">
        <v>1151</v>
      </c>
      <c r="D127" s="145" t="s">
        <v>56</v>
      </c>
      <c r="E127" s="158"/>
      <c r="F127" s="159"/>
      <c r="G127" s="295"/>
      <c r="H127" s="295"/>
      <c r="I127" s="296"/>
      <c r="J127" s="296" t="s">
        <v>414</v>
      </c>
      <c r="K127" s="296" t="s">
        <v>853</v>
      </c>
      <c r="N127" s="335"/>
      <c r="O127" s="339" t="s">
        <v>1293</v>
      </c>
      <c r="P127" s="145" t="s">
        <v>1206</v>
      </c>
      <c r="Q127" s="296" t="s">
        <v>1230</v>
      </c>
      <c r="R127" s="296" t="s">
        <v>1231</v>
      </c>
    </row>
    <row r="128" spans="1:18" ht="20.399999999999999">
      <c r="A128" s="317" t="s">
        <v>762</v>
      </c>
      <c r="B128" s="144" t="s">
        <v>456</v>
      </c>
      <c r="C128" s="144" t="s">
        <v>1193</v>
      </c>
      <c r="D128" s="144" t="s">
        <v>221</v>
      </c>
      <c r="E128" s="158"/>
      <c r="F128" s="159"/>
      <c r="G128" s="286">
        <f t="shared" ref="G128:G132" si="9">IF(E128="Ja",H128,0)</f>
        <v>0</v>
      </c>
      <c r="H128" s="299">
        <f t="shared" ref="H128:H129" si="10">IF(E128="Ikke relevant",0,3)</f>
        <v>3</v>
      </c>
      <c r="I128" s="296"/>
      <c r="J128" s="296" t="s">
        <v>365</v>
      </c>
      <c r="K128" s="296" t="s">
        <v>853</v>
      </c>
      <c r="N128" s="335"/>
      <c r="O128" s="339" t="s">
        <v>1294</v>
      </c>
      <c r="P128" s="147" t="s">
        <v>1214</v>
      </c>
      <c r="Q128" s="296" t="s">
        <v>365</v>
      </c>
      <c r="R128" s="296" t="s">
        <v>1231</v>
      </c>
    </row>
    <row r="129" spans="1:18" s="194" customFormat="1" ht="26.4" customHeight="1">
      <c r="A129" s="317" t="s">
        <v>1078</v>
      </c>
      <c r="B129" s="144" t="s">
        <v>568</v>
      </c>
      <c r="C129" s="144" t="s">
        <v>1546</v>
      </c>
      <c r="D129" s="144" t="s">
        <v>221</v>
      </c>
      <c r="E129" s="158"/>
      <c r="F129" s="159"/>
      <c r="G129" s="286">
        <f t="shared" si="9"/>
        <v>0</v>
      </c>
      <c r="H129" s="299">
        <f t="shared" si="10"/>
        <v>3</v>
      </c>
      <c r="I129" s="296"/>
      <c r="J129" s="296" t="s">
        <v>365</v>
      </c>
      <c r="K129" s="296" t="s">
        <v>853</v>
      </c>
      <c r="N129" s="335"/>
      <c r="O129" s="339" t="s">
        <v>1295</v>
      </c>
      <c r="P129" s="147" t="s">
        <v>1214</v>
      </c>
      <c r="Q129" s="296" t="s">
        <v>365</v>
      </c>
      <c r="R129" s="296" t="s">
        <v>1231</v>
      </c>
    </row>
    <row r="130" spans="1:18" s="194" customFormat="1" ht="23.4" customHeight="1">
      <c r="A130" s="317" t="s">
        <v>1077</v>
      </c>
      <c r="B130" s="144" t="s">
        <v>569</v>
      </c>
      <c r="C130" s="144" t="s">
        <v>1545</v>
      </c>
      <c r="D130" s="144" t="s">
        <v>577</v>
      </c>
      <c r="E130" s="158"/>
      <c r="F130" s="159"/>
      <c r="G130" s="286">
        <f t="shared" si="9"/>
        <v>0</v>
      </c>
      <c r="H130" s="299">
        <f>IF(E130="Ikke relevant",0,4)</f>
        <v>4</v>
      </c>
      <c r="I130" s="296"/>
      <c r="J130" s="296" t="s">
        <v>365</v>
      </c>
      <c r="K130" s="296" t="s">
        <v>853</v>
      </c>
      <c r="N130" s="335"/>
      <c r="O130" s="339" t="s">
        <v>1296</v>
      </c>
      <c r="P130" s="147" t="s">
        <v>1216</v>
      </c>
      <c r="Q130" s="296" t="s">
        <v>365</v>
      </c>
      <c r="R130" s="296" t="s">
        <v>1231</v>
      </c>
    </row>
    <row r="131" spans="1:18" s="194" customFormat="1" ht="27" customHeight="1">
      <c r="A131" s="317" t="s">
        <v>1079</v>
      </c>
      <c r="B131" s="144" t="s">
        <v>570</v>
      </c>
      <c r="C131" s="144" t="s">
        <v>1547</v>
      </c>
      <c r="D131" s="144" t="s">
        <v>220</v>
      </c>
      <c r="E131" s="158"/>
      <c r="F131" s="159"/>
      <c r="G131" s="286">
        <f t="shared" si="9"/>
        <v>0</v>
      </c>
      <c r="H131" s="299">
        <f>IF(E131="Ikke relevant",0,5)</f>
        <v>5</v>
      </c>
      <c r="I131" s="296"/>
      <c r="J131" s="296" t="s">
        <v>365</v>
      </c>
      <c r="K131" s="296" t="s">
        <v>853</v>
      </c>
      <c r="N131" s="335"/>
      <c r="O131" s="339" t="s">
        <v>1060</v>
      </c>
      <c r="P131" s="147" t="s">
        <v>1215</v>
      </c>
      <c r="Q131" s="296" t="s">
        <v>365</v>
      </c>
      <c r="R131" s="296" t="s">
        <v>1231</v>
      </c>
    </row>
    <row r="132" spans="1:18" s="194" customFormat="1" ht="20.399999999999999">
      <c r="A132" s="317" t="s">
        <v>1080</v>
      </c>
      <c r="B132" s="144" t="s">
        <v>408</v>
      </c>
      <c r="C132" s="144" t="s">
        <v>544</v>
      </c>
      <c r="D132" s="144" t="s">
        <v>221</v>
      </c>
      <c r="E132" s="158"/>
      <c r="F132" s="159"/>
      <c r="G132" s="286">
        <f t="shared" si="9"/>
        <v>0</v>
      </c>
      <c r="H132" s="299">
        <f>IF(E132="Ikke relevant",0,3)</f>
        <v>3</v>
      </c>
      <c r="I132" s="296"/>
      <c r="J132" s="296" t="s">
        <v>365</v>
      </c>
      <c r="K132" s="296" t="s">
        <v>853</v>
      </c>
      <c r="N132" s="335"/>
      <c r="O132" s="339" t="s">
        <v>1297</v>
      </c>
      <c r="P132" s="147" t="s">
        <v>1214</v>
      </c>
      <c r="Q132" s="296" t="s">
        <v>365</v>
      </c>
      <c r="R132" s="296" t="s">
        <v>1231</v>
      </c>
    </row>
    <row r="133" spans="1:18" s="194" customFormat="1" ht="20.399999999999999">
      <c r="A133" s="317" t="s">
        <v>1081</v>
      </c>
      <c r="B133" s="144" t="s">
        <v>1180</v>
      </c>
      <c r="C133" s="144" t="s">
        <v>1152</v>
      </c>
      <c r="D133" s="145" t="s">
        <v>56</v>
      </c>
      <c r="E133" s="158"/>
      <c r="F133" s="159"/>
      <c r="G133" s="295"/>
      <c r="H133" s="295"/>
      <c r="I133" s="296"/>
      <c r="J133" s="296" t="s">
        <v>414</v>
      </c>
      <c r="K133" s="296" t="s">
        <v>853</v>
      </c>
      <c r="N133" s="335"/>
      <c r="O133" s="339" t="s">
        <v>1298</v>
      </c>
      <c r="P133" s="145" t="s">
        <v>1206</v>
      </c>
      <c r="Q133" s="296" t="s">
        <v>1230</v>
      </c>
      <c r="R133" s="296" t="s">
        <v>1231</v>
      </c>
    </row>
    <row r="134" spans="1:18" s="194" customFormat="1" ht="20.399999999999999">
      <c r="A134" s="321" t="s">
        <v>1082</v>
      </c>
      <c r="B134" s="146" t="s">
        <v>545</v>
      </c>
      <c r="C134" s="146" t="s">
        <v>546</v>
      </c>
      <c r="D134" s="146" t="s">
        <v>218</v>
      </c>
      <c r="E134" s="158"/>
      <c r="F134" s="159"/>
      <c r="G134" s="286">
        <f>IF(E134="Ja",H134,0)</f>
        <v>0</v>
      </c>
      <c r="H134" s="299">
        <f>IF(E134="Ikke relevant",0,2)</f>
        <v>2</v>
      </c>
      <c r="I134" s="296"/>
      <c r="J134" s="296" t="s">
        <v>365</v>
      </c>
      <c r="K134" s="296" t="s">
        <v>853</v>
      </c>
      <c r="N134" s="335"/>
      <c r="O134" s="339" t="s">
        <v>1061</v>
      </c>
      <c r="P134" s="147" t="s">
        <v>1218</v>
      </c>
      <c r="Q134" s="296" t="s">
        <v>365</v>
      </c>
      <c r="R134" s="296" t="s">
        <v>1231</v>
      </c>
    </row>
    <row r="135" spans="1:18" s="194" customFormat="1" ht="20.399999999999999">
      <c r="A135" s="318" t="s">
        <v>1083</v>
      </c>
      <c r="B135" s="156" t="s">
        <v>1153</v>
      </c>
      <c r="C135" s="156" t="s">
        <v>836</v>
      </c>
      <c r="D135" s="156" t="s">
        <v>56</v>
      </c>
      <c r="E135" s="287"/>
      <c r="F135" s="189"/>
      <c r="G135" s="295"/>
      <c r="H135" s="295"/>
      <c r="I135" s="296"/>
      <c r="J135" s="296" t="s">
        <v>414</v>
      </c>
      <c r="K135" s="296" t="s">
        <v>853</v>
      </c>
      <c r="N135" s="335"/>
      <c r="O135" s="339" t="s">
        <v>1005</v>
      </c>
      <c r="P135" s="156" t="s">
        <v>1206</v>
      </c>
      <c r="Q135" s="296" t="s">
        <v>1230</v>
      </c>
      <c r="R135" s="296" t="s">
        <v>1231</v>
      </c>
    </row>
    <row r="136" spans="1:18" s="194" customFormat="1" ht="20.399999999999999">
      <c r="A136" s="318" t="s">
        <v>1084</v>
      </c>
      <c r="B136" s="156" t="s">
        <v>1154</v>
      </c>
      <c r="C136" s="156" t="s">
        <v>613</v>
      </c>
      <c r="D136" s="156" t="s">
        <v>220</v>
      </c>
      <c r="E136" s="287"/>
      <c r="F136" s="189"/>
      <c r="G136" s="286">
        <f t="shared" ref="G136:G139" si="11">IF(E136="Ja",H136,0)</f>
        <v>0</v>
      </c>
      <c r="H136" s="299">
        <f>IF(E136="Ikke relevant",0,5)</f>
        <v>5</v>
      </c>
      <c r="I136" s="296"/>
      <c r="J136" s="296" t="s">
        <v>365</v>
      </c>
      <c r="K136" s="296" t="s">
        <v>853</v>
      </c>
      <c r="N136" s="335"/>
      <c r="O136" s="339" t="s">
        <v>1006</v>
      </c>
      <c r="P136" s="147" t="s">
        <v>1215</v>
      </c>
      <c r="Q136" s="296" t="s">
        <v>365</v>
      </c>
      <c r="R136" s="296" t="s">
        <v>1231</v>
      </c>
    </row>
    <row r="137" spans="1:18" s="194" customFormat="1" ht="20.399999999999999">
      <c r="A137" s="318" t="s">
        <v>1085</v>
      </c>
      <c r="B137" s="156" t="s">
        <v>1155</v>
      </c>
      <c r="C137" s="156" t="s">
        <v>1156</v>
      </c>
      <c r="D137" s="156" t="s">
        <v>220</v>
      </c>
      <c r="E137" s="287"/>
      <c r="F137" s="189"/>
      <c r="G137" s="286">
        <f t="shared" si="11"/>
        <v>0</v>
      </c>
      <c r="H137" s="299">
        <f>IF(E137="Ikke relevant",0,5)</f>
        <v>5</v>
      </c>
      <c r="I137" s="296"/>
      <c r="J137" s="296" t="s">
        <v>365</v>
      </c>
      <c r="K137" s="296" t="s">
        <v>853</v>
      </c>
      <c r="N137" s="335"/>
      <c r="O137" s="339" t="s">
        <v>1299</v>
      </c>
      <c r="P137" s="147" t="s">
        <v>1215</v>
      </c>
      <c r="Q137" s="296" t="s">
        <v>365</v>
      </c>
      <c r="R137" s="296" t="s">
        <v>1231</v>
      </c>
    </row>
    <row r="138" spans="1:18" s="196" customFormat="1" ht="20.399999999999999">
      <c r="A138" s="318" t="s">
        <v>1086</v>
      </c>
      <c r="B138" s="156" t="s">
        <v>1157</v>
      </c>
      <c r="C138" s="156" t="s">
        <v>1158</v>
      </c>
      <c r="D138" s="156" t="s">
        <v>216</v>
      </c>
      <c r="E138" s="287"/>
      <c r="F138" s="189"/>
      <c r="G138" s="286">
        <f t="shared" si="11"/>
        <v>0</v>
      </c>
      <c r="H138" s="299">
        <f>IF(E138="Ikke relevant",0,4)</f>
        <v>4</v>
      </c>
      <c r="I138" s="296"/>
      <c r="J138" s="296" t="s">
        <v>365</v>
      </c>
      <c r="K138" s="296" t="s">
        <v>853</v>
      </c>
      <c r="N138" s="335"/>
      <c r="O138" s="339" t="s">
        <v>1062</v>
      </c>
      <c r="P138" s="147" t="s">
        <v>1216</v>
      </c>
      <c r="Q138" s="296" t="s">
        <v>365</v>
      </c>
      <c r="R138" s="296" t="s">
        <v>1231</v>
      </c>
    </row>
    <row r="139" spans="1:18" s="194" customFormat="1" ht="20.399999999999999">
      <c r="A139" s="318" t="s">
        <v>1087</v>
      </c>
      <c r="B139" s="156" t="s">
        <v>547</v>
      </c>
      <c r="C139" s="156" t="s">
        <v>1159</v>
      </c>
      <c r="D139" s="156" t="s">
        <v>217</v>
      </c>
      <c r="E139" s="287"/>
      <c r="F139" s="189"/>
      <c r="G139" s="286">
        <f t="shared" si="11"/>
        <v>0</v>
      </c>
      <c r="H139" s="299">
        <f>IF(E139="Ikke relevant",0,3)</f>
        <v>3</v>
      </c>
      <c r="I139" s="296"/>
      <c r="J139" s="296" t="s">
        <v>365</v>
      </c>
      <c r="K139" s="296" t="s">
        <v>853</v>
      </c>
      <c r="N139" s="335"/>
      <c r="O139" s="339" t="s">
        <v>1064</v>
      </c>
      <c r="P139" s="147" t="s">
        <v>1214</v>
      </c>
      <c r="Q139" s="296" t="s">
        <v>365</v>
      </c>
      <c r="R139" s="296" t="s">
        <v>1231</v>
      </c>
    </row>
    <row r="140" spans="1:18" s="192" customFormat="1" ht="20.399999999999999">
      <c r="A140" s="318" t="s">
        <v>1088</v>
      </c>
      <c r="B140" s="156" t="s">
        <v>794</v>
      </c>
      <c r="C140" s="156" t="s">
        <v>837</v>
      </c>
      <c r="D140" s="156" t="s">
        <v>56</v>
      </c>
      <c r="E140" s="287"/>
      <c r="F140" s="189"/>
      <c r="G140" s="295"/>
      <c r="H140" s="295"/>
      <c r="I140" s="296"/>
      <c r="J140" s="296" t="s">
        <v>414</v>
      </c>
      <c r="K140" s="296" t="s">
        <v>853</v>
      </c>
      <c r="N140" s="335"/>
      <c r="O140" s="339" t="s">
        <v>1007</v>
      </c>
      <c r="P140" s="156" t="s">
        <v>1206</v>
      </c>
      <c r="Q140" s="296" t="s">
        <v>1230</v>
      </c>
      <c r="R140" s="296" t="s">
        <v>1231</v>
      </c>
    </row>
    <row r="141" spans="1:18" s="192" customFormat="1" ht="30.6">
      <c r="A141" s="318" t="s">
        <v>1089</v>
      </c>
      <c r="B141" s="156" t="s">
        <v>1186</v>
      </c>
      <c r="C141" s="304" t="s">
        <v>1187</v>
      </c>
      <c r="D141" s="156" t="s">
        <v>838</v>
      </c>
      <c r="E141" s="287"/>
      <c r="F141" s="189"/>
      <c r="G141" s="286">
        <f>IF(E141="&gt;25%",2,IF(E141="10-25%",1,0))</f>
        <v>0</v>
      </c>
      <c r="H141" s="299">
        <f>IF(E141="Ikke relevant",0,2)</f>
        <v>2</v>
      </c>
      <c r="I141" s="296"/>
      <c r="J141" s="296" t="s">
        <v>365</v>
      </c>
      <c r="K141" s="296" t="s">
        <v>853</v>
      </c>
      <c r="N141" s="335"/>
      <c r="O141" s="339" t="s">
        <v>1300</v>
      </c>
      <c r="P141" s="156" t="s">
        <v>1222</v>
      </c>
      <c r="Q141" s="296" t="s">
        <v>365</v>
      </c>
      <c r="R141" s="296" t="s">
        <v>1231</v>
      </c>
    </row>
    <row r="142" spans="1:18" s="192" customFormat="1" ht="20.399999999999999">
      <c r="A142" s="318" t="s">
        <v>1090</v>
      </c>
      <c r="B142" s="156" t="s">
        <v>612</v>
      </c>
      <c r="C142" s="156" t="s">
        <v>624</v>
      </c>
      <c r="D142" s="156" t="s">
        <v>56</v>
      </c>
      <c r="E142" s="287"/>
      <c r="F142" s="189"/>
      <c r="G142" s="295"/>
      <c r="H142" s="295"/>
      <c r="I142" s="296"/>
      <c r="J142" s="296" t="s">
        <v>414</v>
      </c>
      <c r="K142" s="296" t="s">
        <v>853</v>
      </c>
      <c r="N142" s="335"/>
      <c r="O142" s="339" t="s">
        <v>1008</v>
      </c>
      <c r="P142" s="156" t="s">
        <v>1206</v>
      </c>
      <c r="Q142" s="296" t="s">
        <v>1230</v>
      </c>
      <c r="R142" s="296" t="s">
        <v>1231</v>
      </c>
    </row>
    <row r="143" spans="1:18" s="329" customFormat="1" ht="10.199999999999999">
      <c r="A143" s="332" t="s">
        <v>659</v>
      </c>
      <c r="B143" s="333" t="s">
        <v>1161</v>
      </c>
      <c r="C143" s="333" t="s">
        <v>1160</v>
      </c>
      <c r="D143" s="333" t="s">
        <v>1199</v>
      </c>
      <c r="E143" s="330"/>
      <c r="F143" s="331"/>
      <c r="G143" s="330"/>
      <c r="H143" s="330"/>
      <c r="I143" s="331"/>
      <c r="J143" s="331" t="s">
        <v>1205</v>
      </c>
      <c r="K143" s="331" t="s">
        <v>853</v>
      </c>
      <c r="N143" s="333"/>
      <c r="O143" s="333" t="s">
        <v>1481</v>
      </c>
      <c r="P143" s="333" t="s">
        <v>1058</v>
      </c>
      <c r="Q143" s="331" t="s">
        <v>1229</v>
      </c>
      <c r="R143" s="331" t="s">
        <v>1231</v>
      </c>
    </row>
    <row r="144" spans="1:18" s="195" customFormat="1" ht="20.399999999999999">
      <c r="A144" s="317" t="s">
        <v>662</v>
      </c>
      <c r="B144" s="156" t="s">
        <v>1096</v>
      </c>
      <c r="C144" s="156" t="s">
        <v>1548</v>
      </c>
      <c r="D144" s="156" t="s">
        <v>56</v>
      </c>
      <c r="E144" s="287"/>
      <c r="F144" s="189"/>
      <c r="G144" s="295"/>
      <c r="H144" s="295"/>
      <c r="I144" s="296"/>
      <c r="J144" s="296" t="s">
        <v>414</v>
      </c>
      <c r="K144" s="296" t="s">
        <v>853</v>
      </c>
      <c r="N144" s="335"/>
      <c r="O144" s="339" t="s">
        <v>1301</v>
      </c>
      <c r="P144" s="156" t="s">
        <v>1206</v>
      </c>
      <c r="Q144" s="296" t="s">
        <v>1230</v>
      </c>
      <c r="R144" s="296" t="s">
        <v>1231</v>
      </c>
    </row>
    <row r="145" spans="1:18" s="195" customFormat="1" ht="20.399999999999999">
      <c r="A145" s="317" t="s">
        <v>663</v>
      </c>
      <c r="B145" s="156" t="s">
        <v>665</v>
      </c>
      <c r="C145" s="156" t="s">
        <v>1303</v>
      </c>
      <c r="D145" s="156" t="s">
        <v>220</v>
      </c>
      <c r="E145" s="287"/>
      <c r="F145" s="189"/>
      <c r="G145" s="286">
        <f t="shared" ref="G145:G147" si="12">IF(E145="Ja",H145,0)</f>
        <v>0</v>
      </c>
      <c r="H145" s="299">
        <f>IF(E145="Ikke relevant",0,5)</f>
        <v>5</v>
      </c>
      <c r="I145" s="296"/>
      <c r="J145" s="296" t="s">
        <v>365</v>
      </c>
      <c r="K145" s="296" t="s">
        <v>853</v>
      </c>
      <c r="N145" s="335"/>
      <c r="O145" s="339" t="s">
        <v>1302</v>
      </c>
      <c r="P145" s="147" t="s">
        <v>1215</v>
      </c>
      <c r="Q145" s="296" t="s">
        <v>365</v>
      </c>
      <c r="R145" s="296" t="s">
        <v>1231</v>
      </c>
    </row>
    <row r="146" spans="1:18" s="195" customFormat="1" ht="20.399999999999999">
      <c r="A146" s="317" t="s">
        <v>666</v>
      </c>
      <c r="B146" s="156" t="s">
        <v>664</v>
      </c>
      <c r="C146" s="156" t="s">
        <v>1500</v>
      </c>
      <c r="D146" s="156" t="s">
        <v>216</v>
      </c>
      <c r="E146" s="287"/>
      <c r="F146" s="189"/>
      <c r="G146" s="286">
        <f t="shared" si="12"/>
        <v>0</v>
      </c>
      <c r="H146" s="299">
        <f>IF(E146="Ikke relevant",0,4)</f>
        <v>4</v>
      </c>
      <c r="I146" s="296"/>
      <c r="J146" s="296" t="s">
        <v>365</v>
      </c>
      <c r="K146" s="296" t="s">
        <v>853</v>
      </c>
      <c r="N146" s="335"/>
      <c r="O146" s="339" t="s">
        <v>1010</v>
      </c>
      <c r="P146" s="147" t="s">
        <v>1216</v>
      </c>
      <c r="Q146" s="296" t="s">
        <v>365</v>
      </c>
      <c r="R146" s="296" t="s">
        <v>1231</v>
      </c>
    </row>
    <row r="147" spans="1:18" s="195" customFormat="1" ht="20.399999999999999">
      <c r="A147" s="317" t="s">
        <v>667</v>
      </c>
      <c r="B147" s="156" t="s">
        <v>1181</v>
      </c>
      <c r="C147" s="156" t="s">
        <v>1306</v>
      </c>
      <c r="D147" s="156" t="s">
        <v>220</v>
      </c>
      <c r="E147" s="287"/>
      <c r="F147" s="189"/>
      <c r="G147" s="286">
        <f t="shared" si="12"/>
        <v>0</v>
      </c>
      <c r="H147" s="299">
        <f>IF(E147="Ikke relevant",0,5)</f>
        <v>5</v>
      </c>
      <c r="I147" s="296"/>
      <c r="J147" s="296" t="s">
        <v>365</v>
      </c>
      <c r="K147" s="296" t="s">
        <v>853</v>
      </c>
      <c r="N147" s="335"/>
      <c r="O147" s="339" t="s">
        <v>1066</v>
      </c>
      <c r="P147" s="147" t="s">
        <v>1215</v>
      </c>
      <c r="Q147" s="296" t="s">
        <v>365</v>
      </c>
      <c r="R147" s="296" t="s">
        <v>1231</v>
      </c>
    </row>
    <row r="148" spans="1:18" s="329" customFormat="1" ht="10.199999999999999">
      <c r="A148" s="332" t="s">
        <v>1091</v>
      </c>
      <c r="B148" s="333" t="s">
        <v>661</v>
      </c>
      <c r="C148" s="333" t="s">
        <v>660</v>
      </c>
      <c r="D148" s="333" t="s">
        <v>1199</v>
      </c>
      <c r="E148" s="327"/>
      <c r="F148" s="328"/>
      <c r="G148" s="327"/>
      <c r="H148" s="327"/>
      <c r="I148" s="328"/>
      <c r="J148" s="328" t="s">
        <v>1205</v>
      </c>
      <c r="K148" s="328" t="s">
        <v>853</v>
      </c>
      <c r="N148" s="333"/>
      <c r="O148" s="333" t="s">
        <v>1009</v>
      </c>
      <c r="P148" s="333" t="s">
        <v>1058</v>
      </c>
      <c r="Q148" s="328" t="s">
        <v>1229</v>
      </c>
      <c r="R148" s="328" t="s">
        <v>1231</v>
      </c>
    </row>
    <row r="149" spans="1:18" s="195" customFormat="1" ht="20.399999999999999">
      <c r="A149" s="367" t="s">
        <v>1092</v>
      </c>
      <c r="B149" s="364" t="s">
        <v>661</v>
      </c>
      <c r="C149" s="364" t="s">
        <v>1511</v>
      </c>
      <c r="D149" s="364" t="s">
        <v>56</v>
      </c>
      <c r="E149" s="309"/>
      <c r="F149" s="310"/>
      <c r="G149" s="311"/>
      <c r="H149" s="311"/>
      <c r="I149" s="312"/>
      <c r="J149" s="312" t="s">
        <v>414</v>
      </c>
      <c r="K149" s="312" t="s">
        <v>853</v>
      </c>
      <c r="N149" s="335"/>
      <c r="O149" s="339" t="s">
        <v>1065</v>
      </c>
      <c r="P149" s="156" t="s">
        <v>1206</v>
      </c>
      <c r="Q149" s="312" t="s">
        <v>1230</v>
      </c>
      <c r="R149" s="312" t="s">
        <v>1231</v>
      </c>
    </row>
    <row r="150" spans="1:18" s="195" customFormat="1" ht="20.399999999999999">
      <c r="A150" s="367" t="s">
        <v>1093</v>
      </c>
      <c r="B150" s="364" t="s">
        <v>665</v>
      </c>
      <c r="C150" s="364" t="s">
        <v>1303</v>
      </c>
      <c r="D150" s="364" t="s">
        <v>220</v>
      </c>
      <c r="E150" s="309"/>
      <c r="F150" s="310"/>
      <c r="G150" s="313">
        <f t="shared" ref="G150:G152" si="13">IF(E150="Ja",H150,0)</f>
        <v>0</v>
      </c>
      <c r="H150" s="313">
        <f>IF(E150="Ikke relevant",0,5)</f>
        <v>5</v>
      </c>
      <c r="I150" s="312"/>
      <c r="J150" s="312" t="s">
        <v>365</v>
      </c>
      <c r="K150" s="312" t="s">
        <v>853</v>
      </c>
      <c r="N150" s="335"/>
      <c r="O150" s="339" t="s">
        <v>1302</v>
      </c>
      <c r="P150" s="147" t="s">
        <v>1215</v>
      </c>
      <c r="Q150" s="312" t="s">
        <v>365</v>
      </c>
      <c r="R150" s="312" t="s">
        <v>1231</v>
      </c>
    </row>
    <row r="151" spans="1:18" s="195" customFormat="1" ht="20.399999999999999">
      <c r="A151" s="367" t="s">
        <v>1094</v>
      </c>
      <c r="B151" s="364" t="s">
        <v>664</v>
      </c>
      <c r="C151" s="364" t="s">
        <v>1305</v>
      </c>
      <c r="D151" s="364" t="s">
        <v>216</v>
      </c>
      <c r="E151" s="309"/>
      <c r="F151" s="310"/>
      <c r="G151" s="313">
        <f t="shared" si="13"/>
        <v>0</v>
      </c>
      <c r="H151" s="313">
        <f>IF(E151="Ikke relevant",0,4)</f>
        <v>4</v>
      </c>
      <c r="I151" s="312"/>
      <c r="J151" s="312" t="s">
        <v>365</v>
      </c>
      <c r="K151" s="312" t="s">
        <v>853</v>
      </c>
      <c r="N151" s="335"/>
      <c r="O151" s="339" t="s">
        <v>1304</v>
      </c>
      <c r="P151" s="147" t="s">
        <v>1216</v>
      </c>
      <c r="Q151" s="312" t="s">
        <v>365</v>
      </c>
      <c r="R151" s="312" t="s">
        <v>1231</v>
      </c>
    </row>
    <row r="152" spans="1:18" s="195" customFormat="1" ht="20.399999999999999">
      <c r="A152" s="367" t="s">
        <v>1095</v>
      </c>
      <c r="B152" s="364" t="s">
        <v>1181</v>
      </c>
      <c r="C152" s="364" t="s">
        <v>1306</v>
      </c>
      <c r="D152" s="364" t="s">
        <v>220</v>
      </c>
      <c r="E152" s="309"/>
      <c r="F152" s="310"/>
      <c r="G152" s="313">
        <f t="shared" si="13"/>
        <v>0</v>
      </c>
      <c r="H152" s="313">
        <f>IF(E152="Ikke relevant",0,5)</f>
        <v>5</v>
      </c>
      <c r="I152" s="312"/>
      <c r="J152" s="312" t="s">
        <v>365</v>
      </c>
      <c r="K152" s="312" t="s">
        <v>853</v>
      </c>
      <c r="N152" s="335"/>
      <c r="O152" s="339" t="s">
        <v>1307</v>
      </c>
      <c r="P152" s="147" t="s">
        <v>1215</v>
      </c>
      <c r="Q152" s="312" t="s">
        <v>365</v>
      </c>
      <c r="R152" s="312" t="s">
        <v>1231</v>
      </c>
    </row>
    <row r="153" spans="1:18" ht="19.95" customHeight="1">
      <c r="A153" s="316">
        <v>9</v>
      </c>
      <c r="B153" s="170" t="s">
        <v>655</v>
      </c>
      <c r="C153" s="170" t="s">
        <v>655</v>
      </c>
      <c r="D153" s="171" t="s">
        <v>53</v>
      </c>
      <c r="E153" s="172" t="s">
        <v>54</v>
      </c>
      <c r="F153" s="170" t="s">
        <v>55</v>
      </c>
      <c r="G153" s="290">
        <f>SUBTOTAL(9,G154:G157)</f>
        <v>0</v>
      </c>
      <c r="H153" s="290">
        <f>SUBTOTAL(9,H154:H157)</f>
        <v>11</v>
      </c>
      <c r="I153" s="187">
        <f>G153/H153</f>
        <v>0</v>
      </c>
      <c r="J153" s="171" t="s">
        <v>1205</v>
      </c>
      <c r="K153" s="171" t="s">
        <v>53</v>
      </c>
      <c r="N153" s="170" t="s">
        <v>982</v>
      </c>
      <c r="O153" s="170" t="s">
        <v>982</v>
      </c>
      <c r="P153" s="171" t="s">
        <v>53</v>
      </c>
      <c r="Q153" s="171" t="s">
        <v>1229</v>
      </c>
      <c r="R153" s="171" t="s">
        <v>53</v>
      </c>
    </row>
    <row r="154" spans="1:18" s="192" customFormat="1" ht="20.399999999999999">
      <c r="A154" s="319" t="s">
        <v>504</v>
      </c>
      <c r="B154" s="147" t="s">
        <v>651</v>
      </c>
      <c r="C154" s="147" t="s">
        <v>839</v>
      </c>
      <c r="D154" s="156" t="s">
        <v>221</v>
      </c>
      <c r="E154" s="168"/>
      <c r="F154" s="169"/>
      <c r="G154" s="286">
        <f t="shared" ref="G154:G157" si="14">IF(E154="Ja",H154,0)</f>
        <v>0</v>
      </c>
      <c r="H154" s="299">
        <f t="shared" ref="H154:H155" si="15">IF(E154="Ikke relevant",0,3)</f>
        <v>3</v>
      </c>
      <c r="I154" s="296"/>
      <c r="J154" s="296" t="s">
        <v>365</v>
      </c>
      <c r="K154" s="296" t="s">
        <v>853</v>
      </c>
      <c r="N154" s="335"/>
      <c r="O154" s="339" t="s">
        <v>1308</v>
      </c>
      <c r="P154" s="147" t="s">
        <v>1214</v>
      </c>
      <c r="Q154" s="296" t="s">
        <v>365</v>
      </c>
      <c r="R154" s="296" t="s">
        <v>1231</v>
      </c>
    </row>
    <row r="155" spans="1:18" s="192" customFormat="1" ht="20.399999999999999">
      <c r="A155" s="319" t="s">
        <v>621</v>
      </c>
      <c r="B155" s="147" t="s">
        <v>812</v>
      </c>
      <c r="C155" s="147" t="s">
        <v>1310</v>
      </c>
      <c r="D155" s="156" t="s">
        <v>221</v>
      </c>
      <c r="E155" s="168"/>
      <c r="F155" s="169"/>
      <c r="G155" s="286">
        <f t="shared" si="14"/>
        <v>0</v>
      </c>
      <c r="H155" s="299">
        <f t="shared" si="15"/>
        <v>3</v>
      </c>
      <c r="I155" s="296"/>
      <c r="J155" s="296" t="s">
        <v>365</v>
      </c>
      <c r="K155" s="296" t="s">
        <v>853</v>
      </c>
      <c r="N155" s="335"/>
      <c r="O155" s="339" t="s">
        <v>1309</v>
      </c>
      <c r="P155" s="147" t="s">
        <v>1214</v>
      </c>
      <c r="Q155" s="296" t="s">
        <v>365</v>
      </c>
      <c r="R155" s="296" t="s">
        <v>1231</v>
      </c>
    </row>
    <row r="156" spans="1:18" s="192" customFormat="1" ht="31.2" customHeight="1">
      <c r="A156" s="319" t="s">
        <v>623</v>
      </c>
      <c r="B156" s="147" t="s">
        <v>652</v>
      </c>
      <c r="C156" s="147" t="s">
        <v>1311</v>
      </c>
      <c r="D156" s="156" t="s">
        <v>216</v>
      </c>
      <c r="E156" s="168"/>
      <c r="F156" s="169"/>
      <c r="G156" s="286">
        <f t="shared" si="14"/>
        <v>0</v>
      </c>
      <c r="H156" s="299">
        <f>IF(E156="Ikke relevant",0,4)</f>
        <v>4</v>
      </c>
      <c r="I156" s="296"/>
      <c r="J156" s="296" t="s">
        <v>365</v>
      </c>
      <c r="K156" s="296" t="s">
        <v>853</v>
      </c>
      <c r="N156" s="335"/>
      <c r="O156" s="339" t="s">
        <v>1312</v>
      </c>
      <c r="P156" s="147" t="s">
        <v>1216</v>
      </c>
      <c r="Q156" s="296" t="s">
        <v>365</v>
      </c>
      <c r="R156" s="296" t="s">
        <v>1231</v>
      </c>
    </row>
    <row r="157" spans="1:18" s="192" customFormat="1" ht="20.399999999999999">
      <c r="A157" s="319" t="s">
        <v>644</v>
      </c>
      <c r="B157" s="147" t="s">
        <v>653</v>
      </c>
      <c r="C157" s="147" t="s">
        <v>1314</v>
      </c>
      <c r="D157" s="156" t="s">
        <v>223</v>
      </c>
      <c r="E157" s="168"/>
      <c r="F157" s="169"/>
      <c r="G157" s="286">
        <f t="shared" si="14"/>
        <v>0</v>
      </c>
      <c r="H157" s="299">
        <f>IF(E157="Ikke relevant",0,1)</f>
        <v>1</v>
      </c>
      <c r="I157" s="296"/>
      <c r="J157" s="296" t="s">
        <v>365</v>
      </c>
      <c r="K157" s="296" t="s">
        <v>853</v>
      </c>
      <c r="N157" s="335"/>
      <c r="O157" s="339" t="s">
        <v>1313</v>
      </c>
      <c r="P157" s="147" t="s">
        <v>1219</v>
      </c>
      <c r="Q157" s="296" t="s">
        <v>365</v>
      </c>
      <c r="R157" s="296" t="s">
        <v>1231</v>
      </c>
    </row>
    <row r="158" spans="1:18" ht="30.6">
      <c r="A158" s="319" t="s">
        <v>445</v>
      </c>
      <c r="B158" s="147" t="s">
        <v>1188</v>
      </c>
      <c r="C158" s="147" t="s">
        <v>604</v>
      </c>
      <c r="D158" s="148" t="s">
        <v>56</v>
      </c>
      <c r="E158" s="168"/>
      <c r="F158" s="179"/>
      <c r="G158" s="295"/>
      <c r="H158" s="295"/>
      <c r="I158" s="296"/>
      <c r="J158" s="296" t="s">
        <v>414</v>
      </c>
      <c r="K158" s="296" t="s">
        <v>853</v>
      </c>
      <c r="N158" s="335"/>
      <c r="O158" s="339" t="s">
        <v>1011</v>
      </c>
      <c r="P158" s="148" t="s">
        <v>1206</v>
      </c>
      <c r="Q158" s="296" t="s">
        <v>1230</v>
      </c>
      <c r="R158" s="296" t="s">
        <v>1231</v>
      </c>
    </row>
    <row r="159" spans="1:18" s="188" customFormat="1" ht="19.95" customHeight="1">
      <c r="A159" s="316">
        <v>10</v>
      </c>
      <c r="B159" s="170" t="s">
        <v>86</v>
      </c>
      <c r="C159" s="170" t="s">
        <v>86</v>
      </c>
      <c r="D159" s="171" t="s">
        <v>53</v>
      </c>
      <c r="E159" s="172" t="s">
        <v>54</v>
      </c>
      <c r="F159" s="170" t="s">
        <v>55</v>
      </c>
      <c r="G159" s="290">
        <f>SUBTOTAL(9,G162:G167)</f>
        <v>0</v>
      </c>
      <c r="H159" s="290">
        <f>SUBTOTAL(9,H162:H167)</f>
        <v>13</v>
      </c>
      <c r="I159" s="187">
        <f>G159/H159</f>
        <v>0</v>
      </c>
      <c r="J159" s="171" t="s">
        <v>1205</v>
      </c>
      <c r="K159" s="171" t="s">
        <v>53</v>
      </c>
      <c r="N159" s="170" t="s">
        <v>983</v>
      </c>
      <c r="O159" s="170" t="s">
        <v>983</v>
      </c>
      <c r="P159" s="171" t="s">
        <v>53</v>
      </c>
      <c r="Q159" s="171" t="s">
        <v>1229</v>
      </c>
      <c r="R159" s="171" t="s">
        <v>53</v>
      </c>
    </row>
    <row r="160" spans="1:18" ht="61.2">
      <c r="A160" s="317" t="s">
        <v>505</v>
      </c>
      <c r="B160" s="144" t="s">
        <v>1162</v>
      </c>
      <c r="C160" s="146" t="s">
        <v>1163</v>
      </c>
      <c r="D160" s="145" t="s">
        <v>56</v>
      </c>
      <c r="E160" s="168"/>
      <c r="F160" s="169"/>
      <c r="G160" s="295"/>
      <c r="H160" s="295"/>
      <c r="I160" s="296"/>
      <c r="J160" s="296" t="s">
        <v>414</v>
      </c>
      <c r="K160" s="296" t="s">
        <v>853</v>
      </c>
      <c r="N160" s="335"/>
      <c r="O160" s="339" t="s">
        <v>1315</v>
      </c>
      <c r="P160" s="145" t="s">
        <v>1206</v>
      </c>
      <c r="Q160" s="296" t="s">
        <v>1230</v>
      </c>
      <c r="R160" s="296" t="s">
        <v>1231</v>
      </c>
    </row>
    <row r="161" spans="1:18" ht="20.399999999999999">
      <c r="A161" s="317" t="s">
        <v>446</v>
      </c>
      <c r="B161" s="144" t="s">
        <v>409</v>
      </c>
      <c r="C161" s="144" t="s">
        <v>777</v>
      </c>
      <c r="D161" s="145" t="s">
        <v>56</v>
      </c>
      <c r="E161" s="168"/>
      <c r="F161" s="169"/>
      <c r="G161" s="295"/>
      <c r="H161" s="295"/>
      <c r="I161" s="296"/>
      <c r="J161" s="296" t="s">
        <v>414</v>
      </c>
      <c r="K161" s="296" t="s">
        <v>853</v>
      </c>
      <c r="N161" s="335"/>
      <c r="O161" s="339" t="s">
        <v>1012</v>
      </c>
      <c r="P161" s="145" t="s">
        <v>1206</v>
      </c>
      <c r="Q161" s="296" t="s">
        <v>1230</v>
      </c>
      <c r="R161" s="296" t="s">
        <v>1231</v>
      </c>
    </row>
    <row r="162" spans="1:18" s="192" customFormat="1" ht="20.399999999999999">
      <c r="A162" s="317" t="s">
        <v>628</v>
      </c>
      <c r="B162" s="144" t="s">
        <v>654</v>
      </c>
      <c r="C162" s="144" t="s">
        <v>1164</v>
      </c>
      <c r="D162" s="144" t="s">
        <v>221</v>
      </c>
      <c r="E162" s="168"/>
      <c r="F162" s="169"/>
      <c r="G162" s="286">
        <f>IF(E162="Ja",H162,0)</f>
        <v>0</v>
      </c>
      <c r="H162" s="299">
        <f>IF(E162="Ikke relevant",0,3)</f>
        <v>3</v>
      </c>
      <c r="I162" s="296"/>
      <c r="J162" s="296" t="s">
        <v>365</v>
      </c>
      <c r="K162" s="296" t="s">
        <v>853</v>
      </c>
      <c r="N162" s="335"/>
      <c r="O162" s="339" t="s">
        <v>1316</v>
      </c>
      <c r="P162" s="147" t="s">
        <v>1214</v>
      </c>
      <c r="Q162" s="296" t="s">
        <v>365</v>
      </c>
      <c r="R162" s="296" t="s">
        <v>1231</v>
      </c>
    </row>
    <row r="163" spans="1:18" ht="30.6">
      <c r="A163" s="317" t="s">
        <v>447</v>
      </c>
      <c r="B163" s="144" t="s">
        <v>1165</v>
      </c>
      <c r="C163" s="144" t="s">
        <v>1549</v>
      </c>
      <c r="D163" s="145" t="s">
        <v>56</v>
      </c>
      <c r="E163" s="168"/>
      <c r="F163" s="169"/>
      <c r="G163" s="295"/>
      <c r="H163" s="295"/>
      <c r="I163" s="296"/>
      <c r="J163" s="296" t="s">
        <v>414</v>
      </c>
      <c r="K163" s="296" t="s">
        <v>853</v>
      </c>
      <c r="N163" s="335"/>
      <c r="O163" s="89" t="s">
        <v>1317</v>
      </c>
      <c r="P163" s="145" t="s">
        <v>1206</v>
      </c>
      <c r="Q163" s="296" t="s">
        <v>1230</v>
      </c>
      <c r="R163" s="296" t="s">
        <v>1231</v>
      </c>
    </row>
    <row r="164" spans="1:18" s="197" customFormat="1" ht="20.399999999999999">
      <c r="A164" s="317" t="s">
        <v>1106</v>
      </c>
      <c r="B164" s="144" t="s">
        <v>1550</v>
      </c>
      <c r="C164" s="144" t="s">
        <v>797</v>
      </c>
      <c r="D164" s="144" t="s">
        <v>218</v>
      </c>
      <c r="E164" s="180"/>
      <c r="F164" s="181"/>
      <c r="G164" s="286">
        <f t="shared" ref="G164:G167" si="16">IF(E164="Ja",H164,0)</f>
        <v>0</v>
      </c>
      <c r="H164" s="299">
        <f t="shared" ref="H164:H167" si="17">IF(E164="Ikke relevant",0,2)</f>
        <v>2</v>
      </c>
      <c r="I164" s="297"/>
      <c r="J164" s="296" t="s">
        <v>365</v>
      </c>
      <c r="K164" s="296" t="s">
        <v>853</v>
      </c>
      <c r="N164" s="335"/>
      <c r="O164" s="339" t="s">
        <v>1318</v>
      </c>
      <c r="P164" s="147" t="s">
        <v>1218</v>
      </c>
      <c r="Q164" s="296" t="s">
        <v>365</v>
      </c>
      <c r="R164" s="296" t="s">
        <v>1231</v>
      </c>
    </row>
    <row r="165" spans="1:18" s="197" customFormat="1" ht="20.399999999999999">
      <c r="A165" s="367" t="s">
        <v>1106</v>
      </c>
      <c r="B165" s="368" t="s">
        <v>1107</v>
      </c>
      <c r="C165" s="368" t="s">
        <v>1108</v>
      </c>
      <c r="D165" s="368" t="s">
        <v>1109</v>
      </c>
      <c r="E165" s="324"/>
      <c r="F165" s="325"/>
      <c r="G165" s="313">
        <f t="shared" ref="G165" si="18">IF(E165="Ja",H165,0)</f>
        <v>0</v>
      </c>
      <c r="H165" s="299">
        <f>IF(E165="Ikke relevant",0,4)</f>
        <v>4</v>
      </c>
      <c r="I165" s="326"/>
      <c r="J165" s="312" t="s">
        <v>365</v>
      </c>
      <c r="K165" s="312" t="s">
        <v>853</v>
      </c>
      <c r="N165" s="335"/>
      <c r="O165" s="307" t="s">
        <v>1319</v>
      </c>
      <c r="P165" s="147" t="s">
        <v>1223</v>
      </c>
      <c r="Q165" s="312" t="s">
        <v>365</v>
      </c>
      <c r="R165" s="312" t="s">
        <v>1231</v>
      </c>
    </row>
    <row r="166" spans="1:18" ht="20.399999999999999">
      <c r="A166" s="317" t="s">
        <v>448</v>
      </c>
      <c r="B166" s="144" t="s">
        <v>1166</v>
      </c>
      <c r="C166" s="144" t="s">
        <v>548</v>
      </c>
      <c r="D166" s="144" t="s">
        <v>218</v>
      </c>
      <c r="E166" s="168"/>
      <c r="F166" s="169"/>
      <c r="G166" s="286">
        <f t="shared" si="16"/>
        <v>0</v>
      </c>
      <c r="H166" s="299">
        <f t="shared" si="17"/>
        <v>2</v>
      </c>
      <c r="I166" s="296"/>
      <c r="J166" s="296" t="s">
        <v>365</v>
      </c>
      <c r="K166" s="296" t="s">
        <v>853</v>
      </c>
      <c r="N166" s="335"/>
      <c r="O166" s="339" t="s">
        <v>1067</v>
      </c>
      <c r="P166" s="147" t="s">
        <v>1218</v>
      </c>
      <c r="Q166" s="296" t="s">
        <v>365</v>
      </c>
      <c r="R166" s="296" t="s">
        <v>1231</v>
      </c>
    </row>
    <row r="167" spans="1:18" ht="20.399999999999999">
      <c r="A167" s="317" t="s">
        <v>506</v>
      </c>
      <c r="B167" s="144" t="s">
        <v>410</v>
      </c>
      <c r="C167" s="144" t="s">
        <v>87</v>
      </c>
      <c r="D167" s="144" t="s">
        <v>218</v>
      </c>
      <c r="E167" s="168"/>
      <c r="F167" s="169"/>
      <c r="G167" s="286">
        <f t="shared" si="16"/>
        <v>0</v>
      </c>
      <c r="H167" s="299">
        <f t="shared" si="17"/>
        <v>2</v>
      </c>
      <c r="I167" s="296"/>
      <c r="J167" s="296" t="s">
        <v>365</v>
      </c>
      <c r="K167" s="296" t="s">
        <v>853</v>
      </c>
      <c r="N167" s="335"/>
      <c r="O167" s="339" t="s">
        <v>1320</v>
      </c>
      <c r="P167" s="147" t="s">
        <v>1218</v>
      </c>
      <c r="Q167" s="296" t="s">
        <v>365</v>
      </c>
      <c r="R167" s="296" t="s">
        <v>1231</v>
      </c>
    </row>
    <row r="168" spans="1:18" ht="19.95" customHeight="1">
      <c r="A168" s="316">
        <v>11</v>
      </c>
      <c r="B168" s="170" t="s">
        <v>88</v>
      </c>
      <c r="C168" s="170" t="s">
        <v>88</v>
      </c>
      <c r="D168" s="171" t="s">
        <v>53</v>
      </c>
      <c r="E168" s="172" t="s">
        <v>54</v>
      </c>
      <c r="F168" s="170" t="s">
        <v>55</v>
      </c>
      <c r="G168" s="290">
        <f>SUBTOTAL(9,G170:G172)</f>
        <v>0</v>
      </c>
      <c r="H168" s="290">
        <f>SUBTOTAL(9,H170:H172)</f>
        <v>7</v>
      </c>
      <c r="I168" s="187">
        <f>G168/H168</f>
        <v>0</v>
      </c>
      <c r="J168" s="171" t="s">
        <v>1205</v>
      </c>
      <c r="K168" s="171" t="s">
        <v>53</v>
      </c>
      <c r="N168" s="170" t="s">
        <v>984</v>
      </c>
      <c r="O168" s="170" t="s">
        <v>984</v>
      </c>
      <c r="P168" s="171" t="s">
        <v>53</v>
      </c>
      <c r="Q168" s="171" t="s">
        <v>1229</v>
      </c>
      <c r="R168" s="171" t="s">
        <v>53</v>
      </c>
    </row>
    <row r="169" spans="1:18" s="188" customFormat="1" ht="20.399999999999999">
      <c r="A169" s="319" t="s">
        <v>507</v>
      </c>
      <c r="B169" s="147" t="s">
        <v>1345</v>
      </c>
      <c r="C169" s="147" t="s">
        <v>1322</v>
      </c>
      <c r="D169" s="148" t="s">
        <v>56</v>
      </c>
      <c r="E169" s="158"/>
      <c r="F169" s="159"/>
      <c r="G169" s="295"/>
      <c r="H169" s="295"/>
      <c r="I169" s="296"/>
      <c r="J169" s="296" t="s">
        <v>414</v>
      </c>
      <c r="K169" s="296" t="s">
        <v>853</v>
      </c>
      <c r="N169" s="335"/>
      <c r="O169" s="339" t="s">
        <v>1485</v>
      </c>
      <c r="P169" s="148" t="s">
        <v>1206</v>
      </c>
      <c r="Q169" s="296" t="s">
        <v>1230</v>
      </c>
      <c r="R169" s="296" t="s">
        <v>1231</v>
      </c>
    </row>
    <row r="170" spans="1:18" ht="20.399999999999999">
      <c r="A170" s="319" t="s">
        <v>508</v>
      </c>
      <c r="B170" s="147" t="s">
        <v>411</v>
      </c>
      <c r="C170" s="147" t="s">
        <v>1323</v>
      </c>
      <c r="D170" s="147" t="s">
        <v>364</v>
      </c>
      <c r="E170" s="158"/>
      <c r="F170" s="159"/>
      <c r="G170" s="286">
        <f t="shared" ref="G170:G172" si="19">IF(E170="Ja",H170,0)</f>
        <v>0</v>
      </c>
      <c r="H170" s="299">
        <f>IF(E170="Ikke relevant",0,2)</f>
        <v>2</v>
      </c>
      <c r="I170" s="296"/>
      <c r="J170" s="296" t="s">
        <v>365</v>
      </c>
      <c r="K170" s="296" t="s">
        <v>853</v>
      </c>
      <c r="N170" s="335"/>
      <c r="O170" s="339" t="s">
        <v>1321</v>
      </c>
      <c r="P170" s="147" t="s">
        <v>1218</v>
      </c>
      <c r="Q170" s="296" t="s">
        <v>365</v>
      </c>
      <c r="R170" s="296" t="s">
        <v>1231</v>
      </c>
    </row>
    <row r="171" spans="1:18" ht="20.399999999999999">
      <c r="A171" s="319" t="s">
        <v>518</v>
      </c>
      <c r="B171" s="147" t="s">
        <v>840</v>
      </c>
      <c r="C171" s="147" t="s">
        <v>841</v>
      </c>
      <c r="D171" s="147" t="s">
        <v>221</v>
      </c>
      <c r="E171" s="158"/>
      <c r="F171" s="159"/>
      <c r="G171" s="286">
        <f t="shared" si="19"/>
        <v>0</v>
      </c>
      <c r="H171" s="299">
        <f>IF(E171="Ikke relevant",0,3)</f>
        <v>3</v>
      </c>
      <c r="I171" s="296"/>
      <c r="J171" s="296" t="s">
        <v>365</v>
      </c>
      <c r="K171" s="296" t="s">
        <v>853</v>
      </c>
      <c r="N171" s="335"/>
      <c r="O171" s="339" t="s">
        <v>1018</v>
      </c>
      <c r="P171" s="147" t="s">
        <v>1214</v>
      </c>
      <c r="Q171" s="296" t="s">
        <v>365</v>
      </c>
      <c r="R171" s="296" t="s">
        <v>1231</v>
      </c>
    </row>
    <row r="172" spans="1:18" ht="20.399999999999999">
      <c r="A172" s="319" t="s">
        <v>509</v>
      </c>
      <c r="B172" s="147" t="s">
        <v>412</v>
      </c>
      <c r="C172" s="147" t="s">
        <v>611</v>
      </c>
      <c r="D172" s="147" t="s">
        <v>649</v>
      </c>
      <c r="E172" s="158"/>
      <c r="F172" s="159"/>
      <c r="G172" s="286">
        <f t="shared" si="19"/>
        <v>0</v>
      </c>
      <c r="H172" s="299">
        <f t="shared" ref="H172" si="20">IF(E172="Ikke relevant",0,2)</f>
        <v>2</v>
      </c>
      <c r="I172" s="296"/>
      <c r="J172" s="296" t="s">
        <v>365</v>
      </c>
      <c r="K172" s="296" t="s">
        <v>853</v>
      </c>
      <c r="N172" s="335"/>
      <c r="O172" s="339" t="s">
        <v>1068</v>
      </c>
      <c r="P172" s="147" t="s">
        <v>1218</v>
      </c>
      <c r="Q172" s="296" t="s">
        <v>365</v>
      </c>
      <c r="R172" s="296" t="s">
        <v>1231</v>
      </c>
    </row>
    <row r="173" spans="1:18" s="188" customFormat="1" ht="19.95" customHeight="1">
      <c r="A173" s="316">
        <v>12</v>
      </c>
      <c r="B173" s="170" t="s">
        <v>89</v>
      </c>
      <c r="C173" s="170" t="s">
        <v>89</v>
      </c>
      <c r="D173" s="171" t="s">
        <v>53</v>
      </c>
      <c r="E173" s="172" t="s">
        <v>54</v>
      </c>
      <c r="F173" s="170" t="s">
        <v>55</v>
      </c>
      <c r="G173" s="290">
        <f>SUBTOTAL(9,G182:G190)</f>
        <v>0</v>
      </c>
      <c r="H173" s="290">
        <f>SUBTOTAL(9,H182:H190)</f>
        <v>30</v>
      </c>
      <c r="I173" s="187">
        <f>G173/H173</f>
        <v>0</v>
      </c>
      <c r="J173" s="171" t="s">
        <v>1205</v>
      </c>
      <c r="K173" s="171" t="s">
        <v>53</v>
      </c>
      <c r="N173" s="170" t="s">
        <v>89</v>
      </c>
      <c r="O173" s="170" t="s">
        <v>89</v>
      </c>
      <c r="P173" s="171" t="s">
        <v>53</v>
      </c>
      <c r="Q173" s="171" t="s">
        <v>1229</v>
      </c>
      <c r="R173" s="171" t="s">
        <v>53</v>
      </c>
    </row>
    <row r="174" spans="1:18" ht="20.399999999999999">
      <c r="A174" s="317" t="s">
        <v>510</v>
      </c>
      <c r="B174" s="144" t="s">
        <v>668</v>
      </c>
      <c r="C174" s="144" t="s">
        <v>1512</v>
      </c>
      <c r="D174" s="145" t="s">
        <v>56</v>
      </c>
      <c r="E174" s="168"/>
      <c r="F174" s="169"/>
      <c r="G174" s="295"/>
      <c r="H174" s="295"/>
      <c r="I174" s="296"/>
      <c r="J174" s="296" t="s">
        <v>414</v>
      </c>
      <c r="K174" s="296" t="s">
        <v>853</v>
      </c>
      <c r="N174" s="335"/>
      <c r="O174" s="339" t="s">
        <v>1013</v>
      </c>
      <c r="P174" s="145" t="s">
        <v>1206</v>
      </c>
      <c r="Q174" s="296" t="s">
        <v>1230</v>
      </c>
      <c r="R174" s="296" t="s">
        <v>1231</v>
      </c>
    </row>
    <row r="175" spans="1:18" ht="20.399999999999999">
      <c r="A175" s="317" t="s">
        <v>511</v>
      </c>
      <c r="B175" s="368" t="s">
        <v>1194</v>
      </c>
      <c r="C175" s="146" t="s">
        <v>1189</v>
      </c>
      <c r="D175" s="145" t="s">
        <v>56</v>
      </c>
      <c r="E175" s="168"/>
      <c r="F175" s="169"/>
      <c r="G175" s="295"/>
      <c r="H175" s="295"/>
      <c r="I175" s="296"/>
      <c r="J175" s="296" t="s">
        <v>414</v>
      </c>
      <c r="K175" s="296" t="s">
        <v>853</v>
      </c>
      <c r="N175" s="335"/>
      <c r="O175" s="339" t="s">
        <v>1324</v>
      </c>
      <c r="P175" s="145" t="s">
        <v>1206</v>
      </c>
      <c r="Q175" s="296" t="s">
        <v>1230</v>
      </c>
      <c r="R175" s="296" t="s">
        <v>1231</v>
      </c>
    </row>
    <row r="176" spans="1:18" ht="30.6">
      <c r="A176" s="317" t="s">
        <v>512</v>
      </c>
      <c r="B176" s="144" t="s">
        <v>1195</v>
      </c>
      <c r="C176" s="144" t="s">
        <v>842</v>
      </c>
      <c r="D176" s="145" t="s">
        <v>56</v>
      </c>
      <c r="E176" s="168"/>
      <c r="F176" s="169"/>
      <c r="G176" s="295"/>
      <c r="H176" s="295"/>
      <c r="I176" s="296"/>
      <c r="J176" s="296" t="s">
        <v>414</v>
      </c>
      <c r="K176" s="296" t="s">
        <v>853</v>
      </c>
      <c r="N176" s="335"/>
      <c r="O176" s="339" t="s">
        <v>1325</v>
      </c>
      <c r="P176" s="145" t="s">
        <v>1206</v>
      </c>
      <c r="Q176" s="296" t="s">
        <v>1230</v>
      </c>
      <c r="R176" s="296" t="s">
        <v>1231</v>
      </c>
    </row>
    <row r="177" spans="1:18" ht="30.6">
      <c r="A177" s="317" t="s">
        <v>610</v>
      </c>
      <c r="B177" s="144" t="s">
        <v>1167</v>
      </c>
      <c r="C177" s="144" t="s">
        <v>632</v>
      </c>
      <c r="D177" s="145" t="s">
        <v>56</v>
      </c>
      <c r="E177" s="168"/>
      <c r="F177" s="169"/>
      <c r="G177" s="295"/>
      <c r="H177" s="295"/>
      <c r="I177" s="296"/>
      <c r="J177" s="296" t="s">
        <v>414</v>
      </c>
      <c r="K177" s="296" t="s">
        <v>853</v>
      </c>
      <c r="N177" s="335"/>
      <c r="O177" s="339" t="s">
        <v>1014</v>
      </c>
      <c r="P177" s="145" t="s">
        <v>1206</v>
      </c>
      <c r="Q177" s="296" t="s">
        <v>1230</v>
      </c>
      <c r="R177" s="296" t="s">
        <v>1231</v>
      </c>
    </row>
    <row r="178" spans="1:18" ht="20.399999999999999">
      <c r="A178" s="317" t="s">
        <v>513</v>
      </c>
      <c r="B178" s="144" t="s">
        <v>413</v>
      </c>
      <c r="C178" s="144" t="s">
        <v>843</v>
      </c>
      <c r="D178" s="145" t="s">
        <v>56</v>
      </c>
      <c r="E178" s="168"/>
      <c r="F178" s="169"/>
      <c r="G178" s="295"/>
      <c r="H178" s="295"/>
      <c r="I178" s="296"/>
      <c r="J178" s="296" t="s">
        <v>414</v>
      </c>
      <c r="K178" s="296" t="s">
        <v>853</v>
      </c>
      <c r="N178" s="335"/>
      <c r="O178" s="339" t="s">
        <v>1326</v>
      </c>
      <c r="P178" s="145" t="s">
        <v>1206</v>
      </c>
      <c r="Q178" s="296" t="s">
        <v>1230</v>
      </c>
      <c r="R178" s="296" t="s">
        <v>1231</v>
      </c>
    </row>
    <row r="179" spans="1:18" ht="20.399999999999999">
      <c r="A179" s="317" t="s">
        <v>514</v>
      </c>
      <c r="B179" s="144" t="s">
        <v>789</v>
      </c>
      <c r="C179" s="144" t="s">
        <v>640</v>
      </c>
      <c r="D179" s="145" t="s">
        <v>56</v>
      </c>
      <c r="E179" s="168"/>
      <c r="F179" s="169"/>
      <c r="G179" s="295"/>
      <c r="H179" s="295"/>
      <c r="I179" s="296"/>
      <c r="J179" s="296" t="s">
        <v>414</v>
      </c>
      <c r="K179" s="296" t="s">
        <v>853</v>
      </c>
      <c r="N179" s="335"/>
      <c r="O179" s="339" t="s">
        <v>1015</v>
      </c>
      <c r="P179" s="145" t="s">
        <v>1206</v>
      </c>
      <c r="Q179" s="296" t="s">
        <v>1230</v>
      </c>
      <c r="R179" s="296" t="s">
        <v>1231</v>
      </c>
    </row>
    <row r="180" spans="1:18" ht="20.399999999999999">
      <c r="A180" s="317" t="s">
        <v>515</v>
      </c>
      <c r="B180" s="144" t="s">
        <v>1168</v>
      </c>
      <c r="C180" s="144" t="s">
        <v>606</v>
      </c>
      <c r="D180" s="145" t="s">
        <v>56</v>
      </c>
      <c r="E180" s="168"/>
      <c r="F180" s="169"/>
      <c r="G180" s="295"/>
      <c r="H180" s="295"/>
      <c r="I180" s="296"/>
      <c r="J180" s="296" t="s">
        <v>414</v>
      </c>
      <c r="K180" s="296" t="s">
        <v>853</v>
      </c>
      <c r="N180" s="335"/>
      <c r="O180" s="339" t="s">
        <v>1016</v>
      </c>
      <c r="P180" s="145" t="s">
        <v>1206</v>
      </c>
      <c r="Q180" s="296" t="s">
        <v>1230</v>
      </c>
      <c r="R180" s="296" t="s">
        <v>1231</v>
      </c>
    </row>
    <row r="181" spans="1:18" ht="20.399999999999999">
      <c r="A181" s="317" t="s">
        <v>449</v>
      </c>
      <c r="B181" s="144" t="s">
        <v>1169</v>
      </c>
      <c r="C181" s="144" t="s">
        <v>1335</v>
      </c>
      <c r="D181" s="145" t="s">
        <v>56</v>
      </c>
      <c r="E181" s="168"/>
      <c r="F181" s="169"/>
      <c r="G181" s="295"/>
      <c r="H181" s="295"/>
      <c r="I181" s="296"/>
      <c r="J181" s="296" t="s">
        <v>414</v>
      </c>
      <c r="K181" s="296" t="s">
        <v>853</v>
      </c>
      <c r="N181" s="335"/>
      <c r="O181" s="339" t="s">
        <v>1327</v>
      </c>
      <c r="P181" s="145" t="s">
        <v>1206</v>
      </c>
      <c r="Q181" s="296" t="s">
        <v>1230</v>
      </c>
      <c r="R181" s="296" t="s">
        <v>1231</v>
      </c>
    </row>
    <row r="182" spans="1:18" ht="20.399999999999999">
      <c r="A182" s="317" t="s">
        <v>450</v>
      </c>
      <c r="B182" s="144" t="s">
        <v>779</v>
      </c>
      <c r="C182" s="144" t="s">
        <v>1336</v>
      </c>
      <c r="D182" s="144" t="s">
        <v>223</v>
      </c>
      <c r="E182" s="168"/>
      <c r="F182" s="169"/>
      <c r="G182" s="286">
        <f t="shared" ref="G182:G190" si="21">IF(E182="Ja",H182,0)</f>
        <v>0</v>
      </c>
      <c r="H182" s="299">
        <f>IF(E182="Ikke relevant",0,1)</f>
        <v>1</v>
      </c>
      <c r="I182" s="296"/>
      <c r="J182" s="296" t="s">
        <v>365</v>
      </c>
      <c r="K182" s="296" t="s">
        <v>853</v>
      </c>
      <c r="N182" s="335"/>
      <c r="O182" s="339" t="s">
        <v>1328</v>
      </c>
      <c r="P182" s="147" t="s">
        <v>1219</v>
      </c>
      <c r="Q182" s="296" t="s">
        <v>365</v>
      </c>
      <c r="R182" s="296" t="s">
        <v>1231</v>
      </c>
    </row>
    <row r="183" spans="1:18" ht="20.399999999999999">
      <c r="A183" s="317" t="s">
        <v>451</v>
      </c>
      <c r="B183" s="144" t="s">
        <v>643</v>
      </c>
      <c r="C183" s="144" t="s">
        <v>844</v>
      </c>
      <c r="D183" s="144" t="s">
        <v>221</v>
      </c>
      <c r="E183" s="168"/>
      <c r="F183" s="169"/>
      <c r="G183" s="286">
        <f t="shared" si="21"/>
        <v>0</v>
      </c>
      <c r="H183" s="299">
        <f>IF(E183="Ikke relevant",0,3)</f>
        <v>3</v>
      </c>
      <c r="I183" s="296"/>
      <c r="J183" s="296" t="s">
        <v>365</v>
      </c>
      <c r="K183" s="296" t="s">
        <v>853</v>
      </c>
      <c r="N183" s="335"/>
      <c r="O183" s="339" t="s">
        <v>1069</v>
      </c>
      <c r="P183" s="147" t="s">
        <v>1214</v>
      </c>
      <c r="Q183" s="296" t="s">
        <v>365</v>
      </c>
      <c r="R183" s="296" t="s">
        <v>1231</v>
      </c>
    </row>
    <row r="184" spans="1:18" ht="20.399999999999999">
      <c r="A184" s="317" t="s">
        <v>607</v>
      </c>
      <c r="B184" s="144" t="s">
        <v>608</v>
      </c>
      <c r="C184" s="144" t="s">
        <v>1337</v>
      </c>
      <c r="D184" s="144" t="s">
        <v>220</v>
      </c>
      <c r="E184" s="168"/>
      <c r="F184" s="169"/>
      <c r="G184" s="286">
        <f t="shared" si="21"/>
        <v>0</v>
      </c>
      <c r="H184" s="299">
        <f>IF(E184="Ikke relevant",0,5)</f>
        <v>5</v>
      </c>
      <c r="I184" s="296"/>
      <c r="J184" s="296" t="s">
        <v>365</v>
      </c>
      <c r="K184" s="296" t="s">
        <v>853</v>
      </c>
      <c r="N184" s="335"/>
      <c r="O184" s="339" t="s">
        <v>1329</v>
      </c>
      <c r="P184" s="147" t="s">
        <v>1215</v>
      </c>
      <c r="Q184" s="296" t="s">
        <v>365</v>
      </c>
      <c r="R184" s="296" t="s">
        <v>1231</v>
      </c>
    </row>
    <row r="185" spans="1:18" ht="20.399999999999999">
      <c r="A185" s="317" t="s">
        <v>641</v>
      </c>
      <c r="B185" s="144" t="s">
        <v>1170</v>
      </c>
      <c r="C185" s="144" t="s">
        <v>642</v>
      </c>
      <c r="D185" s="144" t="s">
        <v>221</v>
      </c>
      <c r="E185" s="168"/>
      <c r="F185" s="169"/>
      <c r="G185" s="286">
        <f t="shared" si="21"/>
        <v>0</v>
      </c>
      <c r="H185" s="299">
        <f t="shared" ref="H185:H187" si="22">IF(E185="Ikke relevant",0,3)</f>
        <v>3</v>
      </c>
      <c r="I185" s="296"/>
      <c r="J185" s="296" t="s">
        <v>365</v>
      </c>
      <c r="K185" s="296" t="s">
        <v>853</v>
      </c>
      <c r="N185" s="335"/>
      <c r="O185" s="339" t="s">
        <v>1330</v>
      </c>
      <c r="P185" s="147" t="s">
        <v>1214</v>
      </c>
      <c r="Q185" s="296" t="s">
        <v>365</v>
      </c>
      <c r="R185" s="296" t="s">
        <v>1231</v>
      </c>
    </row>
    <row r="186" spans="1:18" ht="20.399999999999999">
      <c r="A186" s="317" t="s">
        <v>778</v>
      </c>
      <c r="B186" s="144" t="s">
        <v>790</v>
      </c>
      <c r="C186" s="144" t="s">
        <v>1338</v>
      </c>
      <c r="D186" s="144" t="s">
        <v>221</v>
      </c>
      <c r="E186" s="168"/>
      <c r="F186" s="169"/>
      <c r="G186" s="286">
        <f t="shared" si="21"/>
        <v>0</v>
      </c>
      <c r="H186" s="299">
        <f t="shared" si="22"/>
        <v>3</v>
      </c>
      <c r="I186" s="296"/>
      <c r="J186" s="296" t="s">
        <v>365</v>
      </c>
      <c r="K186" s="296" t="s">
        <v>853</v>
      </c>
      <c r="N186" s="335"/>
      <c r="O186" s="339" t="s">
        <v>1331</v>
      </c>
      <c r="P186" s="147" t="s">
        <v>1214</v>
      </c>
      <c r="Q186" s="296" t="s">
        <v>365</v>
      </c>
      <c r="R186" s="296" t="s">
        <v>1231</v>
      </c>
    </row>
    <row r="187" spans="1:18" ht="20.399999999999999">
      <c r="A187" s="317" t="s">
        <v>609</v>
      </c>
      <c r="B187" s="144" t="s">
        <v>791</v>
      </c>
      <c r="C187" s="144" t="s">
        <v>1171</v>
      </c>
      <c r="D187" s="144" t="s">
        <v>221</v>
      </c>
      <c r="E187" s="168"/>
      <c r="F187" s="169"/>
      <c r="G187" s="286">
        <f t="shared" si="21"/>
        <v>0</v>
      </c>
      <c r="H187" s="299">
        <f t="shared" si="22"/>
        <v>3</v>
      </c>
      <c r="I187" s="296"/>
      <c r="J187" s="296" t="s">
        <v>365</v>
      </c>
      <c r="K187" s="296" t="s">
        <v>853</v>
      </c>
      <c r="N187" s="335"/>
      <c r="O187" s="339" t="s">
        <v>1017</v>
      </c>
      <c r="P187" s="147" t="s">
        <v>1214</v>
      </c>
      <c r="Q187" s="296" t="s">
        <v>365</v>
      </c>
      <c r="R187" s="296" t="s">
        <v>1231</v>
      </c>
    </row>
    <row r="188" spans="1:18" s="195" customFormat="1" ht="20.399999999999999">
      <c r="A188" s="317" t="s">
        <v>669</v>
      </c>
      <c r="B188" s="144" t="s">
        <v>671</v>
      </c>
      <c r="C188" s="144" t="s">
        <v>1339</v>
      </c>
      <c r="D188" s="144" t="s">
        <v>220</v>
      </c>
      <c r="E188" s="168"/>
      <c r="F188" s="169"/>
      <c r="G188" s="286">
        <f t="shared" si="21"/>
        <v>0</v>
      </c>
      <c r="H188" s="299">
        <f>IF(E188="Ikke relevant",0,5)</f>
        <v>5</v>
      </c>
      <c r="I188" s="296"/>
      <c r="J188" s="296" t="s">
        <v>365</v>
      </c>
      <c r="K188" s="296" t="s">
        <v>853</v>
      </c>
      <c r="N188" s="335"/>
      <c r="O188" s="339" t="s">
        <v>1332</v>
      </c>
      <c r="P188" s="147" t="s">
        <v>1215</v>
      </c>
      <c r="Q188" s="296" t="s">
        <v>365</v>
      </c>
      <c r="R188" s="296" t="s">
        <v>1231</v>
      </c>
    </row>
    <row r="189" spans="1:18" s="195" customFormat="1" ht="20.399999999999999">
      <c r="A189" s="317" t="s">
        <v>670</v>
      </c>
      <c r="B189" s="144" t="s">
        <v>763</v>
      </c>
      <c r="C189" s="144" t="s">
        <v>1340</v>
      </c>
      <c r="D189" s="144" t="s">
        <v>216</v>
      </c>
      <c r="E189" s="168"/>
      <c r="F189" s="169"/>
      <c r="G189" s="286">
        <f t="shared" si="21"/>
        <v>0</v>
      </c>
      <c r="H189" s="299">
        <f>IF(E189="Ikke relevant",0,4)</f>
        <v>4</v>
      </c>
      <c r="I189" s="296"/>
      <c r="J189" s="296" t="s">
        <v>365</v>
      </c>
      <c r="K189" s="296" t="s">
        <v>853</v>
      </c>
      <c r="N189" s="335"/>
      <c r="O189" s="339" t="s">
        <v>1334</v>
      </c>
      <c r="P189" s="147" t="s">
        <v>1216</v>
      </c>
      <c r="Q189" s="296" t="s">
        <v>365</v>
      </c>
      <c r="R189" s="296" t="s">
        <v>1231</v>
      </c>
    </row>
    <row r="190" spans="1:18" s="195" customFormat="1" ht="20.399999999999999">
      <c r="A190" s="317" t="s">
        <v>726</v>
      </c>
      <c r="B190" s="144" t="s">
        <v>727</v>
      </c>
      <c r="C190" s="144" t="s">
        <v>1341</v>
      </c>
      <c r="D190" s="144" t="s">
        <v>221</v>
      </c>
      <c r="E190" s="168"/>
      <c r="F190" s="169"/>
      <c r="G190" s="286">
        <f t="shared" si="21"/>
        <v>0</v>
      </c>
      <c r="H190" s="299">
        <f>IF(E190="Ikke relevant",0,3)</f>
        <v>3</v>
      </c>
      <c r="I190" s="296"/>
      <c r="J190" s="296" t="s">
        <v>365</v>
      </c>
      <c r="K190" s="296" t="s">
        <v>853</v>
      </c>
      <c r="N190" s="335"/>
      <c r="O190" s="339" t="s">
        <v>1333</v>
      </c>
      <c r="P190" s="147" t="s">
        <v>1214</v>
      </c>
      <c r="Q190" s="296" t="s">
        <v>365</v>
      </c>
      <c r="R190" s="296" t="s">
        <v>1231</v>
      </c>
    </row>
    <row r="191" spans="1:18" ht="19.95" customHeight="1">
      <c r="A191" s="316">
        <v>13</v>
      </c>
      <c r="B191" s="170" t="s">
        <v>549</v>
      </c>
      <c r="C191" s="170" t="s">
        <v>549</v>
      </c>
      <c r="D191" s="170" t="s">
        <v>53</v>
      </c>
      <c r="E191" s="172" t="s">
        <v>54</v>
      </c>
      <c r="F191" s="170" t="s">
        <v>55</v>
      </c>
      <c r="G191" s="290">
        <f>SUBTOTAL(9,G193:G199)</f>
        <v>0</v>
      </c>
      <c r="H191" s="290">
        <f>SUBTOTAL(9,H193:H199)</f>
        <v>10</v>
      </c>
      <c r="I191" s="187">
        <f>G191/H191</f>
        <v>0</v>
      </c>
      <c r="J191" s="171" t="s">
        <v>1205</v>
      </c>
      <c r="K191" s="171" t="s">
        <v>53</v>
      </c>
      <c r="N191" s="170" t="s">
        <v>549</v>
      </c>
      <c r="O191" s="170" t="s">
        <v>549</v>
      </c>
      <c r="P191" s="170" t="s">
        <v>53</v>
      </c>
      <c r="Q191" s="171" t="s">
        <v>1229</v>
      </c>
      <c r="R191" s="171" t="s">
        <v>53</v>
      </c>
    </row>
    <row r="192" spans="1:18" ht="20.399999999999999">
      <c r="A192" s="318" t="s">
        <v>550</v>
      </c>
      <c r="B192" s="156" t="s">
        <v>551</v>
      </c>
      <c r="C192" s="155" t="s">
        <v>845</v>
      </c>
      <c r="D192" s="157" t="s">
        <v>56</v>
      </c>
      <c r="E192" s="286"/>
      <c r="F192" s="191"/>
      <c r="G192" s="295"/>
      <c r="H192" s="295"/>
      <c r="I192" s="296"/>
      <c r="J192" s="296" t="s">
        <v>414</v>
      </c>
      <c r="K192" s="296" t="s">
        <v>853</v>
      </c>
      <c r="N192" s="335"/>
      <c r="O192" s="339" t="s">
        <v>1019</v>
      </c>
      <c r="P192" s="157" t="s">
        <v>1206</v>
      </c>
      <c r="Q192" s="296" t="s">
        <v>1230</v>
      </c>
      <c r="R192" s="296" t="s">
        <v>1231</v>
      </c>
    </row>
    <row r="193" spans="1:18" s="198" customFormat="1" ht="20.399999999999999">
      <c r="A193" s="322" t="s">
        <v>1100</v>
      </c>
      <c r="B193" s="182" t="s">
        <v>602</v>
      </c>
      <c r="C193" s="156" t="s">
        <v>603</v>
      </c>
      <c r="D193" s="156" t="s">
        <v>220</v>
      </c>
      <c r="E193" s="286"/>
      <c r="F193" s="191"/>
      <c r="G193" s="286">
        <f>IF(E193="Ja",H193,0)</f>
        <v>0</v>
      </c>
      <c r="H193" s="299">
        <f>IF(E193="Ikke relevant",0,5)</f>
        <v>5</v>
      </c>
      <c r="I193" s="298"/>
      <c r="J193" s="298" t="s">
        <v>365</v>
      </c>
      <c r="K193" s="296" t="s">
        <v>853</v>
      </c>
      <c r="N193" s="335"/>
      <c r="O193" s="339" t="s">
        <v>1071</v>
      </c>
      <c r="P193" s="147" t="s">
        <v>1215</v>
      </c>
      <c r="Q193" s="298" t="s">
        <v>365</v>
      </c>
      <c r="R193" s="296" t="s">
        <v>1231</v>
      </c>
    </row>
    <row r="194" spans="1:18" ht="20.399999999999999">
      <c r="A194" s="318" t="s">
        <v>552</v>
      </c>
      <c r="B194" s="156" t="s">
        <v>553</v>
      </c>
      <c r="C194" s="156" t="s">
        <v>554</v>
      </c>
      <c r="D194" s="156" t="s">
        <v>223</v>
      </c>
      <c r="E194" s="286"/>
      <c r="F194" s="191"/>
      <c r="G194" s="286">
        <f>IF(E194="Ja",H194,0)</f>
        <v>0</v>
      </c>
      <c r="H194" s="299">
        <f>IF(E194="Ikke relevant",0,1)</f>
        <v>1</v>
      </c>
      <c r="I194" s="296"/>
      <c r="J194" s="296" t="s">
        <v>365</v>
      </c>
      <c r="K194" s="296" t="s">
        <v>853</v>
      </c>
      <c r="N194" s="335"/>
      <c r="O194" s="339" t="s">
        <v>1342</v>
      </c>
      <c r="P194" s="147" t="s">
        <v>1219</v>
      </c>
      <c r="Q194" s="296" t="s">
        <v>365</v>
      </c>
      <c r="R194" s="296" t="s">
        <v>1231</v>
      </c>
    </row>
    <row r="195" spans="1:18" ht="19.2" customHeight="1">
      <c r="A195" s="318" t="s">
        <v>555</v>
      </c>
      <c r="B195" s="156" t="s">
        <v>556</v>
      </c>
      <c r="C195" s="156" t="s">
        <v>1528</v>
      </c>
      <c r="D195" s="156" t="s">
        <v>56</v>
      </c>
      <c r="E195" s="286"/>
      <c r="F195" s="191"/>
      <c r="G195" s="295"/>
      <c r="H195" s="295"/>
      <c r="I195" s="296"/>
      <c r="J195" s="296" t="s">
        <v>414</v>
      </c>
      <c r="K195" s="296" t="s">
        <v>853</v>
      </c>
      <c r="N195" s="335"/>
      <c r="O195" s="339" t="s">
        <v>1343</v>
      </c>
      <c r="P195" s="156" t="s">
        <v>1206</v>
      </c>
      <c r="Q195" s="296" t="s">
        <v>1230</v>
      </c>
      <c r="R195" s="296" t="s">
        <v>1231</v>
      </c>
    </row>
    <row r="196" spans="1:18" ht="20.399999999999999">
      <c r="A196" s="318" t="s">
        <v>557</v>
      </c>
      <c r="B196" s="156" t="s">
        <v>558</v>
      </c>
      <c r="C196" s="156" t="s">
        <v>559</v>
      </c>
      <c r="D196" s="156" t="s">
        <v>223</v>
      </c>
      <c r="E196" s="286"/>
      <c r="F196" s="191"/>
      <c r="G196" s="286">
        <f t="shared" ref="G196:G199" si="23">IF(E196="Ja",H196,0)</f>
        <v>0</v>
      </c>
      <c r="H196" s="299">
        <f t="shared" ref="H196:H199" si="24">IF(E196="Ikke relevant",0,1)</f>
        <v>1</v>
      </c>
      <c r="I196" s="296"/>
      <c r="J196" s="296" t="s">
        <v>365</v>
      </c>
      <c r="K196" s="296" t="s">
        <v>853</v>
      </c>
      <c r="N196" s="335"/>
      <c r="O196" s="339" t="s">
        <v>1344</v>
      </c>
      <c r="P196" s="147" t="s">
        <v>1219</v>
      </c>
      <c r="Q196" s="296" t="s">
        <v>365</v>
      </c>
      <c r="R196" s="296" t="s">
        <v>1231</v>
      </c>
    </row>
    <row r="197" spans="1:18" ht="20.399999999999999">
      <c r="A197" s="318" t="s">
        <v>560</v>
      </c>
      <c r="B197" s="156" t="s">
        <v>561</v>
      </c>
      <c r="C197" s="156" t="s">
        <v>562</v>
      </c>
      <c r="D197" s="156" t="s">
        <v>223</v>
      </c>
      <c r="E197" s="286"/>
      <c r="F197" s="191"/>
      <c r="G197" s="286">
        <f t="shared" si="23"/>
        <v>0</v>
      </c>
      <c r="H197" s="299">
        <f t="shared" si="24"/>
        <v>1</v>
      </c>
      <c r="I197" s="296"/>
      <c r="J197" s="296" t="s">
        <v>365</v>
      </c>
      <c r="K197" s="296" t="s">
        <v>853</v>
      </c>
      <c r="N197" s="335"/>
      <c r="O197" s="339" t="s">
        <v>1020</v>
      </c>
      <c r="P197" s="147" t="s">
        <v>1219</v>
      </c>
      <c r="Q197" s="296" t="s">
        <v>365</v>
      </c>
      <c r="R197" s="296" t="s">
        <v>1231</v>
      </c>
    </row>
    <row r="198" spans="1:18" ht="20.399999999999999">
      <c r="A198" s="318" t="s">
        <v>563</v>
      </c>
      <c r="B198" s="156" t="s">
        <v>1172</v>
      </c>
      <c r="C198" s="156" t="s">
        <v>846</v>
      </c>
      <c r="D198" s="156" t="s">
        <v>223</v>
      </c>
      <c r="E198" s="286"/>
      <c r="F198" s="191"/>
      <c r="G198" s="286">
        <f t="shared" si="23"/>
        <v>0</v>
      </c>
      <c r="H198" s="299">
        <f t="shared" si="24"/>
        <v>1</v>
      </c>
      <c r="I198" s="296"/>
      <c r="J198" s="296" t="s">
        <v>365</v>
      </c>
      <c r="K198" s="296" t="s">
        <v>853</v>
      </c>
      <c r="N198" s="335"/>
      <c r="O198" s="339" t="s">
        <v>1346</v>
      </c>
      <c r="P198" s="147" t="s">
        <v>1219</v>
      </c>
      <c r="Q198" s="296" t="s">
        <v>365</v>
      </c>
      <c r="R198" s="296" t="s">
        <v>1231</v>
      </c>
    </row>
    <row r="199" spans="1:18" ht="20.399999999999999">
      <c r="A199" s="318" t="s">
        <v>565</v>
      </c>
      <c r="B199" s="156" t="s">
        <v>566</v>
      </c>
      <c r="C199" s="156" t="s">
        <v>567</v>
      </c>
      <c r="D199" s="156" t="s">
        <v>223</v>
      </c>
      <c r="E199" s="286"/>
      <c r="F199" s="191"/>
      <c r="G199" s="286">
        <f t="shared" si="23"/>
        <v>0</v>
      </c>
      <c r="H199" s="299">
        <f t="shared" si="24"/>
        <v>1</v>
      </c>
      <c r="I199" s="296"/>
      <c r="J199" s="296" t="s">
        <v>365</v>
      </c>
      <c r="K199" s="296" t="s">
        <v>853</v>
      </c>
      <c r="N199" s="335"/>
      <c r="O199" s="339" t="s">
        <v>1070</v>
      </c>
      <c r="P199" s="147" t="s">
        <v>1219</v>
      </c>
      <c r="Q199" s="296" t="s">
        <v>365</v>
      </c>
      <c r="R199" s="296" t="s">
        <v>1231</v>
      </c>
    </row>
    <row r="200" spans="1:18" ht="19.95" customHeight="1">
      <c r="A200" s="316">
        <v>14</v>
      </c>
      <c r="B200" s="170" t="s">
        <v>673</v>
      </c>
      <c r="C200" s="170" t="s">
        <v>673</v>
      </c>
      <c r="D200" s="170" t="s">
        <v>53</v>
      </c>
      <c r="E200" s="172" t="s">
        <v>54</v>
      </c>
      <c r="F200" s="170" t="s">
        <v>55</v>
      </c>
      <c r="G200" s="290">
        <f>SUBTOTAL(9,G205:G210)</f>
        <v>0</v>
      </c>
      <c r="H200" s="290">
        <f>SUBTOTAL(9,H205:H210)</f>
        <v>23</v>
      </c>
      <c r="I200" s="187">
        <f>G200/H200</f>
        <v>0</v>
      </c>
      <c r="J200" s="171" t="s">
        <v>1205</v>
      </c>
      <c r="K200" s="171" t="s">
        <v>53</v>
      </c>
      <c r="N200" s="170" t="s">
        <v>1021</v>
      </c>
      <c r="O200" s="170" t="s">
        <v>1021</v>
      </c>
      <c r="P200" s="170" t="s">
        <v>53</v>
      </c>
      <c r="Q200" s="171" t="s">
        <v>1229</v>
      </c>
      <c r="R200" s="171" t="s">
        <v>53</v>
      </c>
    </row>
    <row r="201" spans="1:18" s="195" customFormat="1" ht="20.399999999999999">
      <c r="A201" s="318" t="s">
        <v>674</v>
      </c>
      <c r="B201" s="364" t="s">
        <v>1116</v>
      </c>
      <c r="C201" s="155" t="s">
        <v>1551</v>
      </c>
      <c r="D201" s="157" t="s">
        <v>56</v>
      </c>
      <c r="E201" s="286"/>
      <c r="F201" s="191"/>
      <c r="G201" s="295"/>
      <c r="H201" s="295"/>
      <c r="I201" s="296"/>
      <c r="J201" s="296" t="s">
        <v>414</v>
      </c>
      <c r="K201" s="296" t="s">
        <v>753</v>
      </c>
      <c r="N201" s="335"/>
      <c r="O201" s="339" t="s">
        <v>1347</v>
      </c>
      <c r="P201" s="157" t="s">
        <v>1206</v>
      </c>
      <c r="Q201" s="296" t="s">
        <v>1230</v>
      </c>
      <c r="R201" s="296" t="s">
        <v>753</v>
      </c>
    </row>
    <row r="202" spans="1:18" s="195" customFormat="1" ht="20.399999999999999">
      <c r="A202" s="318" t="s">
        <v>675</v>
      </c>
      <c r="B202" s="156" t="s">
        <v>1560</v>
      </c>
      <c r="C202" s="155" t="s">
        <v>1561</v>
      </c>
      <c r="D202" s="157" t="s">
        <v>56</v>
      </c>
      <c r="E202" s="286"/>
      <c r="F202" s="191"/>
      <c r="G202" s="295"/>
      <c r="H202" s="295"/>
      <c r="I202" s="296"/>
      <c r="J202" s="296" t="s">
        <v>414</v>
      </c>
      <c r="K202" s="296" t="s">
        <v>753</v>
      </c>
      <c r="N202" s="335"/>
      <c r="O202" s="339" t="s">
        <v>1348</v>
      </c>
      <c r="P202" s="157" t="s">
        <v>1206</v>
      </c>
      <c r="Q202" s="296" t="s">
        <v>1230</v>
      </c>
      <c r="R202" s="296" t="s">
        <v>753</v>
      </c>
    </row>
    <row r="203" spans="1:18" s="195" customFormat="1" ht="20.399999999999999">
      <c r="A203" s="318" t="s">
        <v>676</v>
      </c>
      <c r="B203" s="156" t="s">
        <v>747</v>
      </c>
      <c r="C203" s="156" t="s">
        <v>1559</v>
      </c>
      <c r="D203" s="157" t="s">
        <v>56</v>
      </c>
      <c r="E203" s="286"/>
      <c r="F203" s="191"/>
      <c r="G203" s="295"/>
      <c r="H203" s="295"/>
      <c r="I203" s="296"/>
      <c r="J203" s="296" t="s">
        <v>414</v>
      </c>
      <c r="K203" s="296" t="s">
        <v>753</v>
      </c>
      <c r="N203" s="335"/>
      <c r="O203" s="339" t="s">
        <v>1349</v>
      </c>
      <c r="P203" s="157" t="s">
        <v>1206</v>
      </c>
      <c r="Q203" s="296" t="s">
        <v>1230</v>
      </c>
      <c r="R203" s="296" t="s">
        <v>753</v>
      </c>
    </row>
    <row r="204" spans="1:18" s="195" customFormat="1" ht="30.6">
      <c r="A204" s="318" t="s">
        <v>677</v>
      </c>
      <c r="B204" s="156" t="s">
        <v>1558</v>
      </c>
      <c r="C204" s="156" t="s">
        <v>1513</v>
      </c>
      <c r="D204" s="157" t="s">
        <v>56</v>
      </c>
      <c r="E204" s="286"/>
      <c r="F204" s="191"/>
      <c r="G204" s="295"/>
      <c r="H204" s="295"/>
      <c r="I204" s="296"/>
      <c r="J204" s="296" t="s">
        <v>414</v>
      </c>
      <c r="K204" s="296" t="s">
        <v>753</v>
      </c>
      <c r="N204" s="335"/>
      <c r="O204" s="339" t="s">
        <v>1350</v>
      </c>
      <c r="P204" s="157" t="s">
        <v>1206</v>
      </c>
      <c r="Q204" s="296" t="s">
        <v>1230</v>
      </c>
      <c r="R204" s="296" t="s">
        <v>753</v>
      </c>
    </row>
    <row r="205" spans="1:18" s="195" customFormat="1" ht="20.399999999999999">
      <c r="A205" s="318" t="s">
        <v>748</v>
      </c>
      <c r="B205" s="156" t="s">
        <v>750</v>
      </c>
      <c r="C205" s="156" t="s">
        <v>1353</v>
      </c>
      <c r="D205" s="156" t="s">
        <v>220</v>
      </c>
      <c r="E205" s="286"/>
      <c r="F205" s="191"/>
      <c r="G205" s="286">
        <f t="shared" ref="G205:G208" si="25">IF(E205="Ja",H205,0)</f>
        <v>0</v>
      </c>
      <c r="H205" s="299">
        <f>IF(E205="Ikke relevant",0,5)</f>
        <v>5</v>
      </c>
      <c r="I205" s="296"/>
      <c r="J205" s="296" t="s">
        <v>365</v>
      </c>
      <c r="K205" s="296" t="s">
        <v>753</v>
      </c>
      <c r="N205" s="335"/>
      <c r="O205" s="339" t="s">
        <v>1351</v>
      </c>
      <c r="P205" s="147" t="s">
        <v>1215</v>
      </c>
      <c r="Q205" s="296" t="s">
        <v>365</v>
      </c>
      <c r="R205" s="296" t="s">
        <v>753</v>
      </c>
    </row>
    <row r="206" spans="1:18" s="195" customFormat="1" ht="20.399999999999999">
      <c r="A206" s="364" t="s">
        <v>749</v>
      </c>
      <c r="B206" s="364" t="s">
        <v>1113</v>
      </c>
      <c r="C206" s="364" t="s">
        <v>1114</v>
      </c>
      <c r="D206" s="364" t="s">
        <v>221</v>
      </c>
      <c r="E206" s="313"/>
      <c r="F206" s="314"/>
      <c r="G206" s="313">
        <f t="shared" ref="G206" si="26">IF(E206="Ja",H206,0)</f>
        <v>0</v>
      </c>
      <c r="H206" s="313">
        <f>IF(E206="Ikke relevant",0,3)</f>
        <v>3</v>
      </c>
      <c r="I206" s="312"/>
      <c r="J206" s="312" t="s">
        <v>365</v>
      </c>
      <c r="K206" s="312" t="s">
        <v>753</v>
      </c>
      <c r="N206" s="335"/>
      <c r="O206" s="339" t="s">
        <v>1354</v>
      </c>
      <c r="P206" s="147" t="s">
        <v>1210</v>
      </c>
      <c r="Q206" s="312" t="s">
        <v>365</v>
      </c>
      <c r="R206" s="312" t="s">
        <v>753</v>
      </c>
    </row>
    <row r="207" spans="1:18" s="195" customFormat="1" ht="20.399999999999999">
      <c r="A207" s="364" t="s">
        <v>1111</v>
      </c>
      <c r="B207" s="364" t="s">
        <v>1112</v>
      </c>
      <c r="C207" s="364" t="s">
        <v>1352</v>
      </c>
      <c r="D207" s="364" t="s">
        <v>220</v>
      </c>
      <c r="E207" s="313"/>
      <c r="F207" s="314"/>
      <c r="G207" s="313">
        <f t="shared" ref="G207" si="27">IF(E207="Ja",H207,0)</f>
        <v>0</v>
      </c>
      <c r="H207" s="313">
        <f>IF(E207="Ikke relevant",0,5)</f>
        <v>5</v>
      </c>
      <c r="I207" s="312"/>
      <c r="J207" s="312" t="s">
        <v>365</v>
      </c>
      <c r="K207" s="312" t="s">
        <v>753</v>
      </c>
      <c r="N207" s="335"/>
      <c r="O207" s="339" t="s">
        <v>1355</v>
      </c>
      <c r="P207" s="147" t="s">
        <v>1211</v>
      </c>
      <c r="Q207" s="312" t="s">
        <v>365</v>
      </c>
      <c r="R207" s="312" t="s">
        <v>753</v>
      </c>
    </row>
    <row r="208" spans="1:18" s="195" customFormat="1" ht="28.2" customHeight="1">
      <c r="A208" s="321" t="s">
        <v>728</v>
      </c>
      <c r="B208" s="376" t="s">
        <v>1190</v>
      </c>
      <c r="C208" s="146" t="s">
        <v>1191</v>
      </c>
      <c r="D208" s="156" t="s">
        <v>220</v>
      </c>
      <c r="E208" s="286"/>
      <c r="F208" s="191"/>
      <c r="G208" s="286">
        <f t="shared" si="25"/>
        <v>0</v>
      </c>
      <c r="H208" s="299">
        <f>IF(E208="Ikke relevant",0,5)</f>
        <v>5</v>
      </c>
      <c r="I208" s="296"/>
      <c r="J208" s="296" t="s">
        <v>365</v>
      </c>
      <c r="K208" s="296" t="s">
        <v>753</v>
      </c>
      <c r="N208" s="335"/>
      <c r="O208" s="339" t="s">
        <v>1356</v>
      </c>
      <c r="P208" s="147" t="s">
        <v>1215</v>
      </c>
      <c r="Q208" s="296" t="s">
        <v>365</v>
      </c>
      <c r="R208" s="296" t="s">
        <v>753</v>
      </c>
    </row>
    <row r="209" spans="1:18" s="195" customFormat="1" ht="30.6" customHeight="1">
      <c r="A209" s="318" t="s">
        <v>724</v>
      </c>
      <c r="B209" s="364" t="s">
        <v>1115</v>
      </c>
      <c r="C209" s="156" t="s">
        <v>1357</v>
      </c>
      <c r="D209" s="157" t="s">
        <v>56</v>
      </c>
      <c r="E209" s="286"/>
      <c r="F209" s="191"/>
      <c r="G209" s="295"/>
      <c r="H209" s="295"/>
      <c r="I209" s="296"/>
      <c r="J209" s="296" t="s">
        <v>414</v>
      </c>
      <c r="K209" s="296" t="s">
        <v>753</v>
      </c>
      <c r="N209" s="335"/>
      <c r="O209" s="339" t="s">
        <v>1358</v>
      </c>
      <c r="P209" s="157" t="s">
        <v>1206</v>
      </c>
      <c r="Q209" s="296" t="s">
        <v>1230</v>
      </c>
      <c r="R209" s="296" t="s">
        <v>753</v>
      </c>
    </row>
    <row r="210" spans="1:18" s="193" customFormat="1" ht="20.399999999999999">
      <c r="A210" s="308" t="s">
        <v>725</v>
      </c>
      <c r="B210" s="364" t="s">
        <v>1110</v>
      </c>
      <c r="C210" s="364" t="s">
        <v>1359</v>
      </c>
      <c r="D210" s="364" t="s">
        <v>220</v>
      </c>
      <c r="E210" s="313"/>
      <c r="F210" s="314"/>
      <c r="G210" s="313">
        <f>IF(E210="Ja",H210,0)</f>
        <v>0</v>
      </c>
      <c r="H210" s="299">
        <f>IF(E210="Ikke relevant",0,5)</f>
        <v>5</v>
      </c>
      <c r="I210" s="312"/>
      <c r="J210" s="312" t="s">
        <v>365</v>
      </c>
      <c r="K210" s="312" t="s">
        <v>753</v>
      </c>
      <c r="N210" s="335"/>
      <c r="O210" s="339" t="s">
        <v>1360</v>
      </c>
      <c r="P210" s="147" t="s">
        <v>1211</v>
      </c>
      <c r="Q210" s="312" t="s">
        <v>365</v>
      </c>
      <c r="R210" s="312" t="s">
        <v>753</v>
      </c>
    </row>
    <row r="211" spans="1:18" ht="19.95" customHeight="1">
      <c r="A211" s="316">
        <v>15</v>
      </c>
      <c r="B211" s="170" t="s">
        <v>754</v>
      </c>
      <c r="C211" s="170" t="s">
        <v>754</v>
      </c>
      <c r="D211" s="170" t="s">
        <v>53</v>
      </c>
      <c r="E211" s="172" t="s">
        <v>54</v>
      </c>
      <c r="F211" s="170" t="s">
        <v>55</v>
      </c>
      <c r="G211" s="290">
        <f>SUBTOTAL(9,G212:G240)</f>
        <v>0</v>
      </c>
      <c r="H211" s="290">
        <f>SUBTOTAL(9,H212:H240)</f>
        <v>78</v>
      </c>
      <c r="I211" s="187">
        <f>G211/H211</f>
        <v>0</v>
      </c>
      <c r="J211" s="171" t="s">
        <v>1205</v>
      </c>
      <c r="K211" s="171" t="s">
        <v>53</v>
      </c>
      <c r="N211" s="335"/>
      <c r="O211" s="170" t="s">
        <v>985</v>
      </c>
      <c r="P211" s="170" t="s">
        <v>53</v>
      </c>
      <c r="Q211" s="171" t="s">
        <v>1229</v>
      </c>
      <c r="R211" s="171" t="s">
        <v>53</v>
      </c>
    </row>
    <row r="212" spans="1:18" s="199" customFormat="1" ht="20.399999999999999">
      <c r="A212" s="318" t="s">
        <v>678</v>
      </c>
      <c r="B212" s="156" t="s">
        <v>1469</v>
      </c>
      <c r="C212" s="155" t="s">
        <v>1468</v>
      </c>
      <c r="D212" s="156" t="s">
        <v>56</v>
      </c>
      <c r="E212" s="286"/>
      <c r="F212" s="191"/>
      <c r="G212" s="286">
        <f>IF(E212="Ja",H212,0)</f>
        <v>0</v>
      </c>
      <c r="H212" s="299">
        <f>IF(E212="Ikke relevant",0,5)</f>
        <v>5</v>
      </c>
      <c r="I212" s="296"/>
      <c r="J212" s="296" t="s">
        <v>414</v>
      </c>
      <c r="K212" s="296" t="s">
        <v>815</v>
      </c>
      <c r="N212" s="335"/>
      <c r="O212" s="339" t="s">
        <v>1490</v>
      </c>
      <c r="P212" s="147" t="s">
        <v>1206</v>
      </c>
      <c r="Q212" s="296" t="s">
        <v>1230</v>
      </c>
      <c r="R212" s="296" t="s">
        <v>815</v>
      </c>
    </row>
    <row r="213" spans="1:18" s="195" customFormat="1" ht="20.399999999999999">
      <c r="A213" s="318" t="s">
        <v>720</v>
      </c>
      <c r="B213" s="156" t="s">
        <v>721</v>
      </c>
      <c r="C213" s="155" t="s">
        <v>1557</v>
      </c>
      <c r="D213" s="157" t="s">
        <v>56</v>
      </c>
      <c r="E213" s="286"/>
      <c r="F213" s="191"/>
      <c r="G213" s="295"/>
      <c r="H213" s="295"/>
      <c r="I213" s="296"/>
      <c r="J213" s="296" t="s">
        <v>414</v>
      </c>
      <c r="K213" s="296" t="s">
        <v>815</v>
      </c>
      <c r="N213" s="335"/>
      <c r="O213" s="339" t="s">
        <v>1361</v>
      </c>
      <c r="P213" s="157" t="s">
        <v>1206</v>
      </c>
      <c r="Q213" s="296" t="s">
        <v>1230</v>
      </c>
      <c r="R213" s="296" t="s">
        <v>815</v>
      </c>
    </row>
    <row r="214" spans="1:18" s="195" customFormat="1" ht="20.399999999999999">
      <c r="A214" s="318" t="s">
        <v>737</v>
      </c>
      <c r="B214" s="364" t="s">
        <v>740</v>
      </c>
      <c r="C214" s="155" t="s">
        <v>1556</v>
      </c>
      <c r="D214" s="156" t="s">
        <v>221</v>
      </c>
      <c r="E214" s="286"/>
      <c r="F214" s="191"/>
      <c r="G214" s="286">
        <f t="shared" ref="G214:G215" si="28">IF(E214="Ja",H214,0)</f>
        <v>0</v>
      </c>
      <c r="H214" s="299">
        <f t="shared" ref="H214:H215" si="29">IF(E214="Ikke relevant",0,3)</f>
        <v>3</v>
      </c>
      <c r="I214" s="296"/>
      <c r="J214" s="296" t="s">
        <v>365</v>
      </c>
      <c r="K214" s="296" t="s">
        <v>815</v>
      </c>
      <c r="N214" s="335"/>
      <c r="O214" s="339" t="s">
        <v>1362</v>
      </c>
      <c r="P214" s="147" t="s">
        <v>1214</v>
      </c>
      <c r="Q214" s="296" t="s">
        <v>365</v>
      </c>
      <c r="R214" s="296" t="s">
        <v>815</v>
      </c>
    </row>
    <row r="215" spans="1:18" s="199" customFormat="1" ht="33" customHeight="1">
      <c r="A215" s="318" t="s">
        <v>679</v>
      </c>
      <c r="B215" s="364" t="s">
        <v>738</v>
      </c>
      <c r="C215" s="155" t="s">
        <v>1486</v>
      </c>
      <c r="D215" s="156" t="s">
        <v>221</v>
      </c>
      <c r="E215" s="286"/>
      <c r="F215" s="191"/>
      <c r="G215" s="286">
        <f t="shared" si="28"/>
        <v>0</v>
      </c>
      <c r="H215" s="299">
        <f t="shared" si="29"/>
        <v>3</v>
      </c>
      <c r="I215" s="296"/>
      <c r="J215" s="296" t="s">
        <v>365</v>
      </c>
      <c r="K215" s="296" t="s">
        <v>815</v>
      </c>
      <c r="N215" s="335"/>
      <c r="O215" s="339" t="s">
        <v>1487</v>
      </c>
      <c r="P215" s="147" t="s">
        <v>1214</v>
      </c>
      <c r="Q215" s="296" t="s">
        <v>365</v>
      </c>
      <c r="R215" s="296" t="s">
        <v>815</v>
      </c>
    </row>
    <row r="216" spans="1:18" ht="20.399999999999999">
      <c r="A216" s="369" t="s">
        <v>1196</v>
      </c>
      <c r="B216" s="364" t="s">
        <v>745</v>
      </c>
      <c r="C216" s="370" t="s">
        <v>1363</v>
      </c>
      <c r="D216" s="371" t="s">
        <v>56</v>
      </c>
      <c r="E216" s="286"/>
      <c r="F216" s="191"/>
      <c r="G216" s="295"/>
      <c r="H216" s="295"/>
      <c r="I216" s="296"/>
      <c r="J216" s="296" t="s">
        <v>414</v>
      </c>
      <c r="K216" s="296" t="s">
        <v>815</v>
      </c>
      <c r="N216" s="335"/>
      <c r="O216" s="339" t="s">
        <v>1364</v>
      </c>
      <c r="P216" s="157" t="s">
        <v>1206</v>
      </c>
      <c r="Q216" s="296" t="s">
        <v>1230</v>
      </c>
      <c r="R216" s="296" t="s">
        <v>815</v>
      </c>
    </row>
    <row r="217" spans="1:18" s="195" customFormat="1" ht="20.399999999999999">
      <c r="A217" s="321" t="s">
        <v>713</v>
      </c>
      <c r="B217" s="146" t="s">
        <v>717</v>
      </c>
      <c r="C217" s="146" t="s">
        <v>1514</v>
      </c>
      <c r="D217" s="146" t="s">
        <v>56</v>
      </c>
      <c r="E217" s="286"/>
      <c r="F217" s="191"/>
      <c r="G217" s="295"/>
      <c r="H217" s="295"/>
      <c r="I217" s="296"/>
      <c r="J217" s="296" t="s">
        <v>414</v>
      </c>
      <c r="K217" s="296" t="s">
        <v>815</v>
      </c>
      <c r="N217" s="335"/>
      <c r="O217" s="339" t="s">
        <v>1365</v>
      </c>
      <c r="P217" s="146" t="s">
        <v>1206</v>
      </c>
      <c r="Q217" s="296" t="s">
        <v>1230</v>
      </c>
      <c r="R217" s="296" t="s">
        <v>815</v>
      </c>
    </row>
    <row r="218" spans="1:18" s="195" customFormat="1" ht="20.399999999999999">
      <c r="A218" s="321" t="s">
        <v>714</v>
      </c>
      <c r="B218" s="146" t="s">
        <v>792</v>
      </c>
      <c r="C218" s="146" t="s">
        <v>1366</v>
      </c>
      <c r="D218" s="156" t="s">
        <v>220</v>
      </c>
      <c r="E218" s="286"/>
      <c r="F218" s="191"/>
      <c r="G218" s="286">
        <f t="shared" ref="G218:G225" si="30">IF(E218="Ja",H218,0)</f>
        <v>0</v>
      </c>
      <c r="H218" s="299">
        <f>IF(E218="Ikke relevant",0,5)</f>
        <v>5</v>
      </c>
      <c r="I218" s="296"/>
      <c r="J218" s="296" t="s">
        <v>365</v>
      </c>
      <c r="K218" s="296" t="s">
        <v>815</v>
      </c>
      <c r="N218" s="335"/>
      <c r="O218" s="302" t="s">
        <v>1367</v>
      </c>
      <c r="P218" s="147" t="s">
        <v>1215</v>
      </c>
      <c r="Q218" s="296" t="s">
        <v>365</v>
      </c>
      <c r="R218" s="296" t="s">
        <v>815</v>
      </c>
    </row>
    <row r="219" spans="1:18" s="195" customFormat="1" ht="20.399999999999999">
      <c r="A219" s="321" t="s">
        <v>715</v>
      </c>
      <c r="B219" s="146" t="s">
        <v>718</v>
      </c>
      <c r="C219" s="146" t="s">
        <v>1368</v>
      </c>
      <c r="D219" s="156" t="s">
        <v>221</v>
      </c>
      <c r="E219" s="286"/>
      <c r="F219" s="191"/>
      <c r="G219" s="286">
        <f t="shared" si="30"/>
        <v>0</v>
      </c>
      <c r="H219" s="299">
        <f>IF(E219="Ikke relevant",0,3)</f>
        <v>3</v>
      </c>
      <c r="I219" s="296"/>
      <c r="J219" s="296" t="s">
        <v>365</v>
      </c>
      <c r="K219" s="296" t="s">
        <v>815</v>
      </c>
      <c r="N219" s="335"/>
      <c r="O219" s="339" t="s">
        <v>1370</v>
      </c>
      <c r="P219" s="147" t="s">
        <v>1214</v>
      </c>
      <c r="Q219" s="296" t="s">
        <v>365</v>
      </c>
      <c r="R219" s="296" t="s">
        <v>815</v>
      </c>
    </row>
    <row r="220" spans="1:18" s="195" customFormat="1" ht="20.399999999999999">
      <c r="A220" s="321" t="s">
        <v>716</v>
      </c>
      <c r="B220" s="146" t="s">
        <v>1153</v>
      </c>
      <c r="C220" s="146" t="s">
        <v>1369</v>
      </c>
      <c r="D220" s="156" t="s">
        <v>220</v>
      </c>
      <c r="E220" s="286"/>
      <c r="F220" s="191"/>
      <c r="G220" s="286">
        <f t="shared" si="30"/>
        <v>0</v>
      </c>
      <c r="H220" s="299">
        <f t="shared" ref="H220:H225" si="31">IF(E220="Ikke relevant",0,5)</f>
        <v>5</v>
      </c>
      <c r="I220" s="296"/>
      <c r="J220" s="296" t="s">
        <v>365</v>
      </c>
      <c r="K220" s="296" t="s">
        <v>815</v>
      </c>
      <c r="N220" s="335"/>
      <c r="O220" s="339" t="s">
        <v>1371</v>
      </c>
      <c r="P220" s="147" t="s">
        <v>1215</v>
      </c>
      <c r="Q220" s="296" t="s">
        <v>365</v>
      </c>
      <c r="R220" s="296" t="s">
        <v>815</v>
      </c>
    </row>
    <row r="221" spans="1:18" s="195" customFormat="1" ht="20.399999999999999">
      <c r="A221" s="321" t="s">
        <v>719</v>
      </c>
      <c r="B221" s="146" t="s">
        <v>1192</v>
      </c>
      <c r="C221" s="146" t="s">
        <v>1373</v>
      </c>
      <c r="D221" s="156" t="s">
        <v>220</v>
      </c>
      <c r="E221" s="286"/>
      <c r="F221" s="191"/>
      <c r="G221" s="286">
        <f t="shared" si="30"/>
        <v>0</v>
      </c>
      <c r="H221" s="299">
        <f t="shared" si="31"/>
        <v>5</v>
      </c>
      <c r="I221" s="296"/>
      <c r="J221" s="296" t="s">
        <v>365</v>
      </c>
      <c r="K221" s="296" t="s">
        <v>815</v>
      </c>
      <c r="N221" s="335"/>
      <c r="O221" s="339" t="s">
        <v>1372</v>
      </c>
      <c r="P221" s="147" t="s">
        <v>1215</v>
      </c>
      <c r="Q221" s="296" t="s">
        <v>365</v>
      </c>
      <c r="R221" s="296" t="s">
        <v>815</v>
      </c>
    </row>
    <row r="222" spans="1:18" s="195" customFormat="1" ht="20.399999999999999">
      <c r="A222" s="321" t="s">
        <v>736</v>
      </c>
      <c r="B222" s="146" t="s">
        <v>614</v>
      </c>
      <c r="C222" s="146" t="s">
        <v>1374</v>
      </c>
      <c r="D222" s="156" t="s">
        <v>220</v>
      </c>
      <c r="E222" s="286"/>
      <c r="F222" s="191"/>
      <c r="G222" s="286">
        <f t="shared" si="30"/>
        <v>0</v>
      </c>
      <c r="H222" s="299">
        <f t="shared" si="31"/>
        <v>5</v>
      </c>
      <c r="I222" s="296"/>
      <c r="J222" s="296" t="s">
        <v>365</v>
      </c>
      <c r="K222" s="296" t="s">
        <v>815</v>
      </c>
      <c r="N222" s="335"/>
      <c r="O222" s="339" t="s">
        <v>1375</v>
      </c>
      <c r="P222" s="147" t="s">
        <v>1215</v>
      </c>
      <c r="Q222" s="296" t="s">
        <v>365</v>
      </c>
      <c r="R222" s="296" t="s">
        <v>815</v>
      </c>
    </row>
    <row r="223" spans="1:18" s="195" customFormat="1" ht="20.399999999999999">
      <c r="A223" s="318" t="s">
        <v>711</v>
      </c>
      <c r="B223" s="156" t="s">
        <v>793</v>
      </c>
      <c r="C223" s="156" t="s">
        <v>1377</v>
      </c>
      <c r="D223" s="156" t="s">
        <v>220</v>
      </c>
      <c r="E223" s="286"/>
      <c r="F223" s="191"/>
      <c r="G223" s="286">
        <f t="shared" si="30"/>
        <v>0</v>
      </c>
      <c r="H223" s="299">
        <f t="shared" si="31"/>
        <v>5</v>
      </c>
      <c r="I223" s="296"/>
      <c r="J223" s="296" t="s">
        <v>365</v>
      </c>
      <c r="K223" s="296" t="s">
        <v>815</v>
      </c>
      <c r="N223" s="335"/>
      <c r="O223" s="339" t="s">
        <v>1376</v>
      </c>
      <c r="P223" s="147" t="s">
        <v>1215</v>
      </c>
      <c r="Q223" s="296" t="s">
        <v>365</v>
      </c>
      <c r="R223" s="296" t="s">
        <v>815</v>
      </c>
    </row>
    <row r="224" spans="1:18" s="195" customFormat="1" ht="20.399999999999999">
      <c r="A224" s="318" t="s">
        <v>712</v>
      </c>
      <c r="B224" s="156" t="s">
        <v>755</v>
      </c>
      <c r="C224" s="156" t="s">
        <v>1378</v>
      </c>
      <c r="D224" s="156" t="s">
        <v>220</v>
      </c>
      <c r="E224" s="286"/>
      <c r="F224" s="191"/>
      <c r="G224" s="286">
        <f t="shared" si="30"/>
        <v>0</v>
      </c>
      <c r="H224" s="299">
        <f t="shared" si="31"/>
        <v>5</v>
      </c>
      <c r="I224" s="296"/>
      <c r="J224" s="296" t="s">
        <v>365</v>
      </c>
      <c r="K224" s="296" t="s">
        <v>815</v>
      </c>
      <c r="N224" s="335"/>
      <c r="O224" s="339" t="s">
        <v>1379</v>
      </c>
      <c r="P224" s="147" t="s">
        <v>1215</v>
      </c>
      <c r="Q224" s="296" t="s">
        <v>365</v>
      </c>
      <c r="R224" s="296" t="s">
        <v>815</v>
      </c>
    </row>
    <row r="225" spans="1:18" s="195" customFormat="1" ht="20.399999999999999">
      <c r="A225" s="318" t="s">
        <v>729</v>
      </c>
      <c r="B225" s="156" t="s">
        <v>1173</v>
      </c>
      <c r="C225" s="156" t="s">
        <v>733</v>
      </c>
      <c r="D225" s="156" t="s">
        <v>220</v>
      </c>
      <c r="E225" s="286"/>
      <c r="F225" s="191"/>
      <c r="G225" s="286">
        <f t="shared" si="30"/>
        <v>0</v>
      </c>
      <c r="H225" s="299">
        <f t="shared" si="31"/>
        <v>5</v>
      </c>
      <c r="I225" s="296"/>
      <c r="J225" s="296" t="s">
        <v>365</v>
      </c>
      <c r="K225" s="296" t="s">
        <v>815</v>
      </c>
      <c r="N225" s="335"/>
      <c r="O225" s="339" t="s">
        <v>1380</v>
      </c>
      <c r="P225" s="147" t="s">
        <v>1215</v>
      </c>
      <c r="Q225" s="296" t="s">
        <v>365</v>
      </c>
      <c r="R225" s="296" t="s">
        <v>815</v>
      </c>
    </row>
    <row r="226" spans="1:18" s="195" customFormat="1" ht="33.75" customHeight="1">
      <c r="A226" s="318" t="s">
        <v>732</v>
      </c>
      <c r="B226" s="156" t="s">
        <v>730</v>
      </c>
      <c r="C226" s="156" t="s">
        <v>1555</v>
      </c>
      <c r="D226" s="156" t="s">
        <v>56</v>
      </c>
      <c r="E226" s="286"/>
      <c r="F226" s="191"/>
      <c r="G226" s="295"/>
      <c r="H226" s="295"/>
      <c r="I226" s="296"/>
      <c r="J226" s="296" t="s">
        <v>414</v>
      </c>
      <c r="K226" s="296" t="s">
        <v>815</v>
      </c>
      <c r="N226" s="335"/>
      <c r="O226" s="339" t="s">
        <v>1381</v>
      </c>
      <c r="P226" s="156" t="s">
        <v>1206</v>
      </c>
      <c r="Q226" s="296" t="s">
        <v>1230</v>
      </c>
      <c r="R226" s="296" t="s">
        <v>815</v>
      </c>
    </row>
    <row r="227" spans="1:18" s="195" customFormat="1" ht="27" customHeight="1">
      <c r="A227" s="318" t="s">
        <v>739</v>
      </c>
      <c r="B227" s="156" t="s">
        <v>731</v>
      </c>
      <c r="C227" s="156" t="s">
        <v>1382</v>
      </c>
      <c r="D227" s="156" t="s">
        <v>221</v>
      </c>
      <c r="E227" s="286"/>
      <c r="F227" s="191"/>
      <c r="G227" s="286">
        <f>IF(E227="Ja",H227,0)</f>
        <v>0</v>
      </c>
      <c r="H227" s="299">
        <f>IF(E227="Ikke relevant",0,3)</f>
        <v>3</v>
      </c>
      <c r="I227" s="296"/>
      <c r="J227" s="296" t="s">
        <v>365</v>
      </c>
      <c r="K227" s="296" t="s">
        <v>815</v>
      </c>
      <c r="N227" s="335"/>
      <c r="O227" s="89" t="s">
        <v>1383</v>
      </c>
      <c r="P227" s="147" t="s">
        <v>1214</v>
      </c>
      <c r="Q227" s="296" t="s">
        <v>365</v>
      </c>
      <c r="R227" s="296" t="s">
        <v>815</v>
      </c>
    </row>
    <row r="228" spans="1:18" s="195" customFormat="1" ht="28.2" customHeight="1">
      <c r="A228" s="318" t="s">
        <v>722</v>
      </c>
      <c r="B228" s="156" t="s">
        <v>799</v>
      </c>
      <c r="C228" s="156" t="s">
        <v>1467</v>
      </c>
      <c r="D228" s="156" t="s">
        <v>56</v>
      </c>
      <c r="E228" s="286"/>
      <c r="F228" s="191"/>
      <c r="G228" s="295"/>
      <c r="H228" s="295"/>
      <c r="I228" s="296"/>
      <c r="J228" s="296" t="s">
        <v>414</v>
      </c>
      <c r="K228" s="296" t="s">
        <v>815</v>
      </c>
      <c r="N228" s="335"/>
      <c r="O228" s="89" t="s">
        <v>1488</v>
      </c>
      <c r="P228" s="156" t="s">
        <v>1206</v>
      </c>
      <c r="Q228" s="296" t="s">
        <v>1230</v>
      </c>
      <c r="R228" s="296" t="s">
        <v>815</v>
      </c>
    </row>
    <row r="229" spans="1:18" s="195" customFormat="1" ht="29.4" customHeight="1">
      <c r="A229" s="318" t="s">
        <v>734</v>
      </c>
      <c r="B229" s="156" t="s">
        <v>798</v>
      </c>
      <c r="C229" s="364" t="s">
        <v>1384</v>
      </c>
      <c r="D229" s="156" t="s">
        <v>220</v>
      </c>
      <c r="E229" s="286"/>
      <c r="F229" s="191"/>
      <c r="G229" s="286">
        <f t="shared" ref="G229:G231" si="32">IF(E229="Ja",H229,0)</f>
        <v>0</v>
      </c>
      <c r="H229" s="299">
        <f>IF(E229="Ikke relevant",0,5)</f>
        <v>5</v>
      </c>
      <c r="I229" s="296"/>
      <c r="J229" s="296" t="s">
        <v>365</v>
      </c>
      <c r="K229" s="296" t="s">
        <v>815</v>
      </c>
      <c r="N229" s="335"/>
      <c r="O229" s="339" t="s">
        <v>1385</v>
      </c>
      <c r="P229" s="147" t="s">
        <v>1215</v>
      </c>
      <c r="Q229" s="296" t="s">
        <v>365</v>
      </c>
      <c r="R229" s="296" t="s">
        <v>815</v>
      </c>
    </row>
    <row r="230" spans="1:18" s="195" customFormat="1" ht="20.399999999999999">
      <c r="A230" s="318" t="s">
        <v>735</v>
      </c>
      <c r="B230" s="156" t="s">
        <v>801</v>
      </c>
      <c r="C230" s="156" t="s">
        <v>1386</v>
      </c>
      <c r="D230" s="156" t="s">
        <v>221</v>
      </c>
      <c r="E230" s="286"/>
      <c r="F230" s="191"/>
      <c r="G230" s="286">
        <f t="shared" si="32"/>
        <v>0</v>
      </c>
      <c r="H230" s="299">
        <f>IF(E230="Ikke relevant",0,3)</f>
        <v>3</v>
      </c>
      <c r="I230" s="296"/>
      <c r="J230" s="296" t="s">
        <v>365</v>
      </c>
      <c r="K230" s="296" t="s">
        <v>815</v>
      </c>
      <c r="N230" s="335"/>
      <c r="O230" s="339" t="s">
        <v>1387</v>
      </c>
      <c r="P230" s="147" t="s">
        <v>1214</v>
      </c>
      <c r="Q230" s="296" t="s">
        <v>365</v>
      </c>
      <c r="R230" s="296" t="s">
        <v>815</v>
      </c>
    </row>
    <row r="231" spans="1:18" s="195" customFormat="1" ht="20.399999999999999">
      <c r="A231" s="318" t="s">
        <v>800</v>
      </c>
      <c r="B231" s="156" t="s">
        <v>803</v>
      </c>
      <c r="C231" s="156" t="s">
        <v>1388</v>
      </c>
      <c r="D231" s="156" t="s">
        <v>216</v>
      </c>
      <c r="E231" s="286"/>
      <c r="F231" s="191"/>
      <c r="G231" s="286">
        <f t="shared" si="32"/>
        <v>0</v>
      </c>
      <c r="H231" s="299">
        <f>IF(E231="Ikke relevant",0,4)</f>
        <v>4</v>
      </c>
      <c r="I231" s="296"/>
      <c r="J231" s="296" t="s">
        <v>365</v>
      </c>
      <c r="K231" s="296" t="s">
        <v>815</v>
      </c>
      <c r="N231" s="335"/>
      <c r="O231" s="339" t="s">
        <v>1389</v>
      </c>
      <c r="P231" s="147" t="s">
        <v>1216</v>
      </c>
      <c r="Q231" s="296" t="s">
        <v>365</v>
      </c>
      <c r="R231" s="296" t="s">
        <v>815</v>
      </c>
    </row>
    <row r="232" spans="1:18" s="195" customFormat="1" ht="14.4" customHeight="1">
      <c r="A232" s="318" t="s">
        <v>802</v>
      </c>
      <c r="B232" s="156" t="s">
        <v>806</v>
      </c>
      <c r="C232" s="156" t="s">
        <v>1395</v>
      </c>
      <c r="D232" s="156" t="s">
        <v>56</v>
      </c>
      <c r="E232" s="286"/>
      <c r="F232" s="191"/>
      <c r="G232" s="295"/>
      <c r="H232" s="295"/>
      <c r="I232" s="296"/>
      <c r="J232" s="296" t="s">
        <v>414</v>
      </c>
      <c r="K232" s="296" t="s">
        <v>815</v>
      </c>
      <c r="N232" s="335"/>
      <c r="O232" s="339" t="s">
        <v>1390</v>
      </c>
      <c r="P232" s="156" t="s">
        <v>1206</v>
      </c>
      <c r="Q232" s="296" t="s">
        <v>1230</v>
      </c>
      <c r="R232" s="296" t="s">
        <v>815</v>
      </c>
    </row>
    <row r="233" spans="1:18" s="195" customFormat="1" ht="20.399999999999999">
      <c r="A233" s="318" t="s">
        <v>804</v>
      </c>
      <c r="B233" s="156" t="s">
        <v>807</v>
      </c>
      <c r="C233" s="156" t="s">
        <v>1391</v>
      </c>
      <c r="D233" s="156" t="s">
        <v>221</v>
      </c>
      <c r="E233" s="286"/>
      <c r="F233" s="191"/>
      <c r="G233" s="286">
        <f t="shared" ref="G233:G234" si="33">IF(E233="Ja",H233,0)</f>
        <v>0</v>
      </c>
      <c r="H233" s="299">
        <f t="shared" ref="H233:H234" si="34">IF(E233="Ikke relevant",0,3)</f>
        <v>3</v>
      </c>
      <c r="I233" s="296"/>
      <c r="J233" s="296" t="s">
        <v>365</v>
      </c>
      <c r="K233" s="296" t="s">
        <v>815</v>
      </c>
      <c r="N233" s="335"/>
      <c r="O233" s="339" t="s">
        <v>1392</v>
      </c>
      <c r="P233" s="147" t="s">
        <v>1214</v>
      </c>
      <c r="Q233" s="296" t="s">
        <v>365</v>
      </c>
      <c r="R233" s="296" t="s">
        <v>815</v>
      </c>
    </row>
    <row r="234" spans="1:18" s="195" customFormat="1" ht="20.399999999999999">
      <c r="A234" s="318" t="s">
        <v>805</v>
      </c>
      <c r="B234" s="156" t="s">
        <v>813</v>
      </c>
      <c r="C234" s="156" t="s">
        <v>1394</v>
      </c>
      <c r="D234" s="156" t="s">
        <v>221</v>
      </c>
      <c r="E234" s="286"/>
      <c r="F234" s="191"/>
      <c r="G234" s="286">
        <f t="shared" si="33"/>
        <v>0</v>
      </c>
      <c r="H234" s="299">
        <f t="shared" si="34"/>
        <v>3</v>
      </c>
      <c r="I234" s="296"/>
      <c r="J234" s="296" t="s">
        <v>365</v>
      </c>
      <c r="K234" s="296" t="s">
        <v>815</v>
      </c>
      <c r="N234" s="335"/>
      <c r="O234" s="317" t="s">
        <v>1393</v>
      </c>
      <c r="P234" s="147" t="s">
        <v>1214</v>
      </c>
      <c r="Q234" s="296" t="s">
        <v>365</v>
      </c>
      <c r="R234" s="296" t="s">
        <v>815</v>
      </c>
    </row>
    <row r="235" spans="1:18" s="195" customFormat="1" ht="20.399999999999999">
      <c r="A235" s="318" t="s">
        <v>808</v>
      </c>
      <c r="B235" s="156" t="s">
        <v>1174</v>
      </c>
      <c r="C235" s="156" t="s">
        <v>1515</v>
      </c>
      <c r="D235" s="156" t="s">
        <v>56</v>
      </c>
      <c r="E235" s="286"/>
      <c r="F235" s="191"/>
      <c r="G235" s="295"/>
      <c r="H235" s="295"/>
      <c r="I235" s="296"/>
      <c r="J235" s="296" t="s">
        <v>414</v>
      </c>
      <c r="K235" s="296" t="s">
        <v>815</v>
      </c>
      <c r="N235" s="335"/>
      <c r="O235" s="339" t="s">
        <v>1396</v>
      </c>
      <c r="P235" s="156" t="s">
        <v>1206</v>
      </c>
      <c r="Q235" s="296" t="s">
        <v>1230</v>
      </c>
      <c r="R235" s="296" t="s">
        <v>815</v>
      </c>
    </row>
    <row r="236" spans="1:18" s="195" customFormat="1" ht="20.399999999999999">
      <c r="A236" s="318" t="s">
        <v>1073</v>
      </c>
      <c r="B236" s="156" t="s">
        <v>1175</v>
      </c>
      <c r="C236" s="156" t="s">
        <v>1516</v>
      </c>
      <c r="D236" s="364" t="s">
        <v>56</v>
      </c>
      <c r="E236" s="286"/>
      <c r="F236" s="191"/>
      <c r="G236" s="295"/>
      <c r="H236" s="306"/>
      <c r="I236" s="296"/>
      <c r="J236" s="296" t="s">
        <v>414</v>
      </c>
      <c r="K236" s="296" t="s">
        <v>815</v>
      </c>
      <c r="N236" s="335"/>
      <c r="O236" s="339" t="s">
        <v>1397</v>
      </c>
      <c r="P236" s="147" t="s">
        <v>1206</v>
      </c>
      <c r="Q236" s="296" t="s">
        <v>1230</v>
      </c>
      <c r="R236" s="296" t="s">
        <v>815</v>
      </c>
    </row>
    <row r="237" spans="1:18" s="195" customFormat="1" ht="20.399999999999999">
      <c r="A237" s="318" t="s">
        <v>723</v>
      </c>
      <c r="B237" s="156" t="s">
        <v>682</v>
      </c>
      <c r="C237" s="156" t="s">
        <v>1399</v>
      </c>
      <c r="D237" s="156" t="s">
        <v>220</v>
      </c>
      <c r="E237" s="286"/>
      <c r="F237" s="191"/>
      <c r="G237" s="286">
        <f>IF(E237="Ja",H237,0)</f>
        <v>0</v>
      </c>
      <c r="H237" s="299">
        <f>IF(E237="Ikke relevant",0,5)</f>
        <v>5</v>
      </c>
      <c r="I237" s="296"/>
      <c r="J237" s="296" t="s">
        <v>365</v>
      </c>
      <c r="K237" s="296" t="s">
        <v>815</v>
      </c>
      <c r="N237" s="335"/>
      <c r="O237" s="339" t="s">
        <v>1398</v>
      </c>
      <c r="P237" s="147" t="s">
        <v>1215</v>
      </c>
      <c r="Q237" s="296" t="s">
        <v>365</v>
      </c>
      <c r="R237" s="296" t="s">
        <v>815</v>
      </c>
    </row>
    <row r="238" spans="1:18" s="195" customFormat="1" ht="20.399999999999999">
      <c r="A238" s="318" t="s">
        <v>741</v>
      </c>
      <c r="B238" s="156" t="s">
        <v>564</v>
      </c>
      <c r="C238" s="156" t="s">
        <v>1400</v>
      </c>
      <c r="D238" s="156" t="s">
        <v>56</v>
      </c>
      <c r="E238" s="286"/>
      <c r="F238" s="191"/>
      <c r="G238" s="295"/>
      <c r="H238" s="295"/>
      <c r="I238" s="296"/>
      <c r="J238" s="296" t="s">
        <v>414</v>
      </c>
      <c r="K238" s="296" t="s">
        <v>815</v>
      </c>
      <c r="N238" s="335"/>
      <c r="O238" s="339" t="s">
        <v>1401</v>
      </c>
      <c r="P238" s="156" t="s">
        <v>1206</v>
      </c>
      <c r="Q238" s="296" t="s">
        <v>1230</v>
      </c>
      <c r="R238" s="296" t="s">
        <v>815</v>
      </c>
    </row>
    <row r="239" spans="1:18" s="195" customFormat="1" ht="20.399999999999999">
      <c r="A239" s="341" t="s">
        <v>742</v>
      </c>
      <c r="B239" s="182" t="s">
        <v>639</v>
      </c>
      <c r="C239" s="156" t="s">
        <v>1470</v>
      </c>
      <c r="D239" s="156" t="s">
        <v>56</v>
      </c>
      <c r="E239" s="286"/>
      <c r="F239" s="191"/>
      <c r="G239" s="295"/>
      <c r="H239" s="295"/>
      <c r="I239" s="296"/>
      <c r="J239" s="296" t="s">
        <v>414</v>
      </c>
      <c r="K239" s="296" t="s">
        <v>815</v>
      </c>
      <c r="N239" s="335"/>
      <c r="O239" s="339" t="s">
        <v>1489</v>
      </c>
      <c r="P239" s="156" t="s">
        <v>1206</v>
      </c>
      <c r="Q239" s="296" t="s">
        <v>1230</v>
      </c>
      <c r="R239" s="296" t="s">
        <v>815</v>
      </c>
    </row>
    <row r="240" spans="1:18" s="195" customFormat="1" ht="20.399999999999999">
      <c r="A240" s="372" t="s">
        <v>1097</v>
      </c>
      <c r="B240" s="373" t="s">
        <v>1098</v>
      </c>
      <c r="C240" s="364" t="s">
        <v>1402</v>
      </c>
      <c r="D240" s="364" t="s">
        <v>221</v>
      </c>
      <c r="E240" s="374"/>
      <c r="F240" s="375"/>
      <c r="G240" s="374">
        <f>IF(E240="Ja",H240,0)</f>
        <v>0</v>
      </c>
      <c r="H240" s="374">
        <f t="shared" ref="H240" si="35">IF(E240="Ikke relevant",0,3)</f>
        <v>3</v>
      </c>
      <c r="I240" s="312"/>
      <c r="J240" s="312" t="s">
        <v>365</v>
      </c>
      <c r="K240" s="312" t="s">
        <v>815</v>
      </c>
      <c r="N240" s="335"/>
      <c r="O240" s="339" t="s">
        <v>1403</v>
      </c>
      <c r="P240" s="156" t="s">
        <v>1212</v>
      </c>
      <c r="Q240" s="312" t="s">
        <v>365</v>
      </c>
      <c r="R240" s="312" t="s">
        <v>815</v>
      </c>
    </row>
    <row r="241" spans="1:18" ht="19.95" customHeight="1">
      <c r="A241" s="316">
        <v>16</v>
      </c>
      <c r="B241" s="170" t="s">
        <v>672</v>
      </c>
      <c r="C241" s="170" t="s">
        <v>672</v>
      </c>
      <c r="D241" s="170" t="s">
        <v>53</v>
      </c>
      <c r="E241" s="172" t="s">
        <v>54</v>
      </c>
      <c r="F241" s="170" t="s">
        <v>55</v>
      </c>
      <c r="G241" s="290">
        <f>SUBTOTAL(9,G247:G250)</f>
        <v>0</v>
      </c>
      <c r="H241" s="290">
        <f>SUBTOTAL(9,H247:H250)</f>
        <v>14</v>
      </c>
      <c r="I241" s="187">
        <f>G241/H241</f>
        <v>0</v>
      </c>
      <c r="J241" s="171" t="s">
        <v>1205</v>
      </c>
      <c r="K241" s="171" t="s">
        <v>53</v>
      </c>
      <c r="N241" s="335"/>
      <c r="O241" s="170" t="s">
        <v>1409</v>
      </c>
      <c r="P241" s="170" t="s">
        <v>53</v>
      </c>
      <c r="Q241" s="171" t="s">
        <v>1229</v>
      </c>
      <c r="R241" s="171" t="s">
        <v>53</v>
      </c>
    </row>
    <row r="242" spans="1:18" ht="20.399999999999999">
      <c r="A242" s="318" t="s">
        <v>680</v>
      </c>
      <c r="B242" s="156" t="s">
        <v>708</v>
      </c>
      <c r="C242" s="155" t="s">
        <v>1553</v>
      </c>
      <c r="D242" s="157" t="s">
        <v>56</v>
      </c>
      <c r="E242" s="286"/>
      <c r="F242" s="191"/>
      <c r="G242" s="295"/>
      <c r="H242" s="295"/>
      <c r="I242" s="296"/>
      <c r="J242" s="296" t="s">
        <v>414</v>
      </c>
      <c r="K242" s="296" t="s">
        <v>752</v>
      </c>
      <c r="N242" s="335"/>
      <c r="O242" s="339" t="s">
        <v>1405</v>
      </c>
      <c r="P242" s="157" t="s">
        <v>1206</v>
      </c>
      <c r="Q242" s="296" t="s">
        <v>1230</v>
      </c>
      <c r="R242" s="296" t="s">
        <v>1233</v>
      </c>
    </row>
    <row r="243" spans="1:18" ht="20.399999999999999">
      <c r="A243" s="318" t="s">
        <v>710</v>
      </c>
      <c r="B243" s="156" t="s">
        <v>782</v>
      </c>
      <c r="C243" s="155" t="s">
        <v>1554</v>
      </c>
      <c r="D243" s="157" t="s">
        <v>56</v>
      </c>
      <c r="E243" s="286"/>
      <c r="F243" s="191"/>
      <c r="G243" s="295"/>
      <c r="H243" s="295"/>
      <c r="I243" s="296"/>
      <c r="J243" s="296" t="s">
        <v>414</v>
      </c>
      <c r="K243" s="296" t="s">
        <v>752</v>
      </c>
      <c r="N243" s="335"/>
      <c r="O243" s="339" t="s">
        <v>1410</v>
      </c>
      <c r="P243" s="157" t="s">
        <v>1206</v>
      </c>
      <c r="Q243" s="296" t="s">
        <v>1230</v>
      </c>
      <c r="R243" s="296" t="s">
        <v>1233</v>
      </c>
    </row>
    <row r="244" spans="1:18" ht="30.6">
      <c r="A244" s="318" t="s">
        <v>709</v>
      </c>
      <c r="B244" s="156" t="s">
        <v>745</v>
      </c>
      <c r="C244" s="155" t="s">
        <v>1411</v>
      </c>
      <c r="D244" s="157" t="s">
        <v>56</v>
      </c>
      <c r="E244" s="286"/>
      <c r="F244" s="191"/>
      <c r="G244" s="295"/>
      <c r="H244" s="295"/>
      <c r="I244" s="296"/>
      <c r="J244" s="296" t="s">
        <v>414</v>
      </c>
      <c r="K244" s="296" t="s">
        <v>752</v>
      </c>
      <c r="N244" s="335"/>
      <c r="O244" s="339" t="s">
        <v>1364</v>
      </c>
      <c r="P244" s="157" t="s">
        <v>1206</v>
      </c>
      <c r="Q244" s="296" t="s">
        <v>1230</v>
      </c>
      <c r="R244" s="296" t="s">
        <v>1233</v>
      </c>
    </row>
    <row r="245" spans="1:18" ht="20.399999999999999">
      <c r="A245" s="318" t="s">
        <v>743</v>
      </c>
      <c r="B245" s="156" t="s">
        <v>1176</v>
      </c>
      <c r="C245" s="155" t="s">
        <v>1517</v>
      </c>
      <c r="D245" s="157" t="s">
        <v>56</v>
      </c>
      <c r="E245" s="286"/>
      <c r="F245" s="191"/>
      <c r="G245" s="295"/>
      <c r="H245" s="295"/>
      <c r="I245" s="296"/>
      <c r="J245" s="296" t="s">
        <v>414</v>
      </c>
      <c r="K245" s="296" t="s">
        <v>752</v>
      </c>
      <c r="N245" s="335"/>
      <c r="O245" s="339" t="s">
        <v>1412</v>
      </c>
      <c r="P245" s="157" t="s">
        <v>1206</v>
      </c>
      <c r="Q245" s="296" t="s">
        <v>1230</v>
      </c>
      <c r="R245" s="296" t="s">
        <v>1233</v>
      </c>
    </row>
    <row r="246" spans="1:18" ht="20.399999999999999">
      <c r="A246" s="318" t="s">
        <v>744</v>
      </c>
      <c r="B246" s="156" t="s">
        <v>746</v>
      </c>
      <c r="C246" s="156" t="s">
        <v>1518</v>
      </c>
      <c r="D246" s="156" t="s">
        <v>56</v>
      </c>
      <c r="E246" s="286"/>
      <c r="F246" s="191"/>
      <c r="G246" s="295"/>
      <c r="H246" s="295"/>
      <c r="I246" s="296"/>
      <c r="J246" s="296" t="s">
        <v>414</v>
      </c>
      <c r="K246" s="296" t="s">
        <v>752</v>
      </c>
      <c r="N246" s="335"/>
      <c r="O246" s="339" t="s">
        <v>1413</v>
      </c>
      <c r="P246" s="157" t="s">
        <v>1206</v>
      </c>
      <c r="Q246" s="296" t="s">
        <v>1230</v>
      </c>
      <c r="R246" s="296" t="s">
        <v>1233</v>
      </c>
    </row>
    <row r="247" spans="1:18" ht="20.399999999999999">
      <c r="A247" s="318" t="s">
        <v>780</v>
      </c>
      <c r="B247" s="156" t="s">
        <v>781</v>
      </c>
      <c r="C247" s="155" t="s">
        <v>1415</v>
      </c>
      <c r="D247" s="147" t="s">
        <v>216</v>
      </c>
      <c r="E247" s="286"/>
      <c r="F247" s="191"/>
      <c r="G247" s="286">
        <f t="shared" ref="G247:G250" si="36">IF(E247="Ja",H247,0)</f>
        <v>0</v>
      </c>
      <c r="H247" s="299">
        <f>IF(E247="Ikke relevant",0,4)</f>
        <v>4</v>
      </c>
      <c r="I247" s="296"/>
      <c r="J247" s="296" t="s">
        <v>365</v>
      </c>
      <c r="K247" s="296" t="s">
        <v>752</v>
      </c>
      <c r="N247" s="335"/>
      <c r="O247" s="339" t="s">
        <v>1414</v>
      </c>
      <c r="P247" s="147" t="s">
        <v>1216</v>
      </c>
      <c r="Q247" s="296" t="s">
        <v>365</v>
      </c>
      <c r="R247" s="296" t="s">
        <v>1233</v>
      </c>
    </row>
    <row r="248" spans="1:18" ht="20.399999999999999">
      <c r="A248" s="318" t="s">
        <v>1525</v>
      </c>
      <c r="B248" s="156" t="s">
        <v>688</v>
      </c>
      <c r="C248" s="155" t="s">
        <v>1416</v>
      </c>
      <c r="D248" s="147" t="s">
        <v>221</v>
      </c>
      <c r="E248" s="286"/>
      <c r="F248" s="191"/>
      <c r="G248" s="286">
        <f t="shared" si="36"/>
        <v>0</v>
      </c>
      <c r="H248" s="299">
        <f t="shared" ref="H248:H249" si="37">IF(E248="Ikke relevant",0,3)</f>
        <v>3</v>
      </c>
      <c r="I248" s="296"/>
      <c r="J248" s="296" t="s">
        <v>365</v>
      </c>
      <c r="K248" s="296" t="s">
        <v>752</v>
      </c>
      <c r="N248" s="335"/>
      <c r="O248" s="339" t="s">
        <v>1417</v>
      </c>
      <c r="P248" s="147" t="s">
        <v>1214</v>
      </c>
      <c r="Q248" s="296" t="s">
        <v>365</v>
      </c>
      <c r="R248" s="296" t="s">
        <v>1233</v>
      </c>
    </row>
    <row r="249" spans="1:18" ht="31.5" customHeight="1">
      <c r="A249" s="318" t="s">
        <v>1526</v>
      </c>
      <c r="B249" s="156" t="s">
        <v>689</v>
      </c>
      <c r="C249" s="305" t="s">
        <v>1418</v>
      </c>
      <c r="D249" s="147" t="s">
        <v>221</v>
      </c>
      <c r="E249" s="286"/>
      <c r="F249" s="189"/>
      <c r="G249" s="286">
        <f t="shared" si="36"/>
        <v>0</v>
      </c>
      <c r="H249" s="299">
        <f t="shared" si="37"/>
        <v>3</v>
      </c>
      <c r="I249" s="296"/>
      <c r="J249" s="296" t="s">
        <v>365</v>
      </c>
      <c r="K249" s="296" t="s">
        <v>752</v>
      </c>
      <c r="N249" s="335"/>
      <c r="O249" s="339" t="s">
        <v>1419</v>
      </c>
      <c r="P249" s="147" t="s">
        <v>1214</v>
      </c>
      <c r="Q249" s="296" t="s">
        <v>365</v>
      </c>
      <c r="R249" s="296" t="s">
        <v>1233</v>
      </c>
    </row>
    <row r="250" spans="1:18" ht="19.8" customHeight="1">
      <c r="A250" s="318" t="s">
        <v>1527</v>
      </c>
      <c r="B250" s="156" t="s">
        <v>692</v>
      </c>
      <c r="C250" s="155" t="s">
        <v>1421</v>
      </c>
      <c r="D250" s="147" t="s">
        <v>216</v>
      </c>
      <c r="E250" s="286"/>
      <c r="F250" s="191"/>
      <c r="G250" s="286">
        <f t="shared" si="36"/>
        <v>0</v>
      </c>
      <c r="H250" s="299">
        <f>IF(E250="Ikke relevant",0,4)</f>
        <v>4</v>
      </c>
      <c r="I250" s="296"/>
      <c r="J250" s="296" t="s">
        <v>365</v>
      </c>
      <c r="K250" s="296" t="s">
        <v>752</v>
      </c>
      <c r="N250" s="335"/>
      <c r="O250" s="339" t="s">
        <v>1420</v>
      </c>
      <c r="P250" s="147" t="s">
        <v>1216</v>
      </c>
      <c r="Q250" s="296" t="s">
        <v>365</v>
      </c>
      <c r="R250" s="296" t="s">
        <v>1233</v>
      </c>
    </row>
    <row r="251" spans="1:18" ht="19.95" customHeight="1">
      <c r="A251" s="316">
        <v>17</v>
      </c>
      <c r="B251" s="170" t="s">
        <v>681</v>
      </c>
      <c r="C251" s="170" t="s">
        <v>681</v>
      </c>
      <c r="D251" s="170" t="s">
        <v>53</v>
      </c>
      <c r="E251" s="172" t="s">
        <v>54</v>
      </c>
      <c r="F251" s="170" t="s">
        <v>55</v>
      </c>
      <c r="G251" s="290">
        <f>SUBTOTAL(9,G255:G266)</f>
        <v>0</v>
      </c>
      <c r="H251" s="290">
        <f>SUBTOTAL(9,H255:H266)</f>
        <v>33</v>
      </c>
      <c r="I251" s="187">
        <f>G251/H251</f>
        <v>0</v>
      </c>
      <c r="J251" s="171" t="s">
        <v>1205</v>
      </c>
      <c r="K251" s="171" t="s">
        <v>53</v>
      </c>
      <c r="N251" s="335"/>
      <c r="O251" s="170" t="s">
        <v>1408</v>
      </c>
      <c r="P251" s="170" t="s">
        <v>53</v>
      </c>
      <c r="Q251" s="171" t="s">
        <v>1229</v>
      </c>
      <c r="R251" s="171" t="s">
        <v>53</v>
      </c>
    </row>
    <row r="252" spans="1:18" s="195" customFormat="1" ht="20.399999999999999">
      <c r="A252" s="318" t="s">
        <v>690</v>
      </c>
      <c r="B252" s="156" t="s">
        <v>693</v>
      </c>
      <c r="C252" s="155" t="s">
        <v>1519</v>
      </c>
      <c r="D252" s="157" t="s">
        <v>56</v>
      </c>
      <c r="E252" s="286"/>
      <c r="F252" s="191"/>
      <c r="G252" s="295"/>
      <c r="H252" s="295"/>
      <c r="I252" s="296"/>
      <c r="J252" s="296" t="s">
        <v>414</v>
      </c>
      <c r="K252" s="296" t="s">
        <v>681</v>
      </c>
      <c r="N252" s="335"/>
      <c r="O252" s="339" t="s">
        <v>1407</v>
      </c>
      <c r="P252" s="157" t="s">
        <v>1206</v>
      </c>
      <c r="Q252" s="296" t="s">
        <v>1230</v>
      </c>
      <c r="R252" s="296" t="s">
        <v>1234</v>
      </c>
    </row>
    <row r="253" spans="1:18" s="195" customFormat="1" ht="20.399999999999999">
      <c r="A253" s="318" t="s">
        <v>691</v>
      </c>
      <c r="B253" s="156" t="s">
        <v>694</v>
      </c>
      <c r="C253" s="155" t="s">
        <v>1520</v>
      </c>
      <c r="D253" s="157" t="s">
        <v>56</v>
      </c>
      <c r="E253" s="286"/>
      <c r="F253" s="191"/>
      <c r="G253" s="295"/>
      <c r="H253" s="295"/>
      <c r="I253" s="296"/>
      <c r="J253" s="296" t="s">
        <v>414</v>
      </c>
      <c r="K253" s="296" t="s">
        <v>681</v>
      </c>
      <c r="N253" s="335"/>
      <c r="O253" s="339" t="s">
        <v>1422</v>
      </c>
      <c r="P253" s="157" t="s">
        <v>1206</v>
      </c>
      <c r="Q253" s="296" t="s">
        <v>1230</v>
      </c>
      <c r="R253" s="296" t="s">
        <v>1234</v>
      </c>
    </row>
    <row r="254" spans="1:18" ht="30.6">
      <c r="A254" s="369" t="s">
        <v>1197</v>
      </c>
      <c r="B254" s="364" t="s">
        <v>745</v>
      </c>
      <c r="C254" s="370" t="s">
        <v>1411</v>
      </c>
      <c r="D254" s="371" t="s">
        <v>56</v>
      </c>
      <c r="E254" s="286"/>
      <c r="F254" s="191"/>
      <c r="G254" s="295"/>
      <c r="H254" s="295"/>
      <c r="I254" s="296"/>
      <c r="J254" s="296" t="s">
        <v>414</v>
      </c>
      <c r="K254" s="296" t="s">
        <v>681</v>
      </c>
      <c r="N254" s="335"/>
      <c r="O254" s="339" t="s">
        <v>1364</v>
      </c>
      <c r="P254" s="157" t="s">
        <v>1206</v>
      </c>
      <c r="Q254" s="296" t="s">
        <v>1230</v>
      </c>
      <c r="R254" s="296" t="s">
        <v>1234</v>
      </c>
    </row>
    <row r="255" spans="1:18" s="199" customFormat="1" ht="20.399999999999999">
      <c r="A255" s="318" t="s">
        <v>695</v>
      </c>
      <c r="B255" s="156" t="s">
        <v>688</v>
      </c>
      <c r="C255" s="155" t="s">
        <v>1552</v>
      </c>
      <c r="D255" s="147" t="s">
        <v>220</v>
      </c>
      <c r="E255" s="286"/>
      <c r="F255" s="191"/>
      <c r="G255" s="286">
        <f t="shared" ref="G255:G256" si="38">IF(E255="Ja",H255,0)</f>
        <v>0</v>
      </c>
      <c r="H255" s="299">
        <f>IF(E255="Ikke relevant",0,5)</f>
        <v>5</v>
      </c>
      <c r="I255" s="296"/>
      <c r="J255" s="296" t="s">
        <v>365</v>
      </c>
      <c r="K255" s="296" t="s">
        <v>681</v>
      </c>
      <c r="N255" s="335"/>
      <c r="O255" s="339" t="s">
        <v>1423</v>
      </c>
      <c r="P255" s="147" t="s">
        <v>220</v>
      </c>
      <c r="Q255" s="296" t="s">
        <v>365</v>
      </c>
      <c r="R255" s="296" t="s">
        <v>1234</v>
      </c>
    </row>
    <row r="256" spans="1:18" s="195" customFormat="1" ht="20.399999999999999">
      <c r="A256" s="318" t="s">
        <v>696</v>
      </c>
      <c r="B256" s="156" t="s">
        <v>689</v>
      </c>
      <c r="C256" s="305" t="s">
        <v>1418</v>
      </c>
      <c r="D256" s="147" t="s">
        <v>220</v>
      </c>
      <c r="E256" s="286"/>
      <c r="F256" s="191"/>
      <c r="G256" s="286">
        <f t="shared" si="38"/>
        <v>0</v>
      </c>
      <c r="H256" s="299">
        <f>IF(E256="Ikke relevant",0,5)</f>
        <v>5</v>
      </c>
      <c r="I256" s="296"/>
      <c r="J256" s="296" t="s">
        <v>365</v>
      </c>
      <c r="K256" s="296" t="s">
        <v>681</v>
      </c>
      <c r="N256" s="335"/>
      <c r="O256" s="339" t="s">
        <v>1419</v>
      </c>
      <c r="P256" s="147" t="s">
        <v>220</v>
      </c>
      <c r="Q256" s="296" t="s">
        <v>365</v>
      </c>
      <c r="R256" s="296" t="s">
        <v>1234</v>
      </c>
    </row>
    <row r="257" spans="1:18" s="195" customFormat="1" ht="28.8" customHeight="1">
      <c r="A257" s="319" t="s">
        <v>697</v>
      </c>
      <c r="B257" s="147" t="s">
        <v>377</v>
      </c>
      <c r="C257" s="147" t="s">
        <v>702</v>
      </c>
      <c r="D257" s="148" t="s">
        <v>56</v>
      </c>
      <c r="E257" s="286"/>
      <c r="F257" s="191"/>
      <c r="G257" s="295"/>
      <c r="H257" s="295"/>
      <c r="I257" s="296"/>
      <c r="J257" s="296" t="s">
        <v>414</v>
      </c>
      <c r="K257" s="296" t="s">
        <v>681</v>
      </c>
      <c r="N257" s="335"/>
      <c r="O257" s="302" t="s">
        <v>1424</v>
      </c>
      <c r="P257" s="148" t="s">
        <v>1206</v>
      </c>
      <c r="Q257" s="296" t="s">
        <v>1230</v>
      </c>
      <c r="R257" s="296" t="s">
        <v>1234</v>
      </c>
    </row>
    <row r="258" spans="1:18" s="195" customFormat="1" ht="20.399999999999999">
      <c r="A258" s="319" t="s">
        <v>703</v>
      </c>
      <c r="B258" s="147" t="s">
        <v>704</v>
      </c>
      <c r="C258" s="147" t="s">
        <v>1521</v>
      </c>
      <c r="D258" s="147" t="s">
        <v>56</v>
      </c>
      <c r="E258" s="286"/>
      <c r="F258" s="191"/>
      <c r="G258" s="295"/>
      <c r="H258" s="295"/>
      <c r="I258" s="296"/>
      <c r="J258" s="296" t="s">
        <v>414</v>
      </c>
      <c r="K258" s="296" t="s">
        <v>681</v>
      </c>
      <c r="N258" s="335"/>
      <c r="O258" s="340" t="s">
        <v>1425</v>
      </c>
      <c r="P258" s="148" t="s">
        <v>1206</v>
      </c>
      <c r="Q258" s="296" t="s">
        <v>1230</v>
      </c>
      <c r="R258" s="296" t="s">
        <v>1234</v>
      </c>
    </row>
    <row r="259" spans="1:18" s="195" customFormat="1" ht="20.399999999999999">
      <c r="A259" s="319" t="s">
        <v>698</v>
      </c>
      <c r="B259" s="147" t="s">
        <v>1177</v>
      </c>
      <c r="C259" s="147" t="s">
        <v>1426</v>
      </c>
      <c r="D259" s="147" t="s">
        <v>223</v>
      </c>
      <c r="E259" s="286"/>
      <c r="F259" s="191"/>
      <c r="G259" s="286">
        <f t="shared" ref="G259:G266" si="39">IF(E259="Ja",H259,0)</f>
        <v>0</v>
      </c>
      <c r="H259" s="299">
        <f>IF(E259="Ikke relevant",0,1)</f>
        <v>1</v>
      </c>
      <c r="I259" s="296"/>
      <c r="J259" s="296" t="s">
        <v>365</v>
      </c>
      <c r="K259" s="296" t="s">
        <v>681</v>
      </c>
      <c r="N259" s="335"/>
      <c r="O259" s="339" t="s">
        <v>1427</v>
      </c>
      <c r="P259" s="147" t="s">
        <v>1224</v>
      </c>
      <c r="Q259" s="296" t="s">
        <v>365</v>
      </c>
      <c r="R259" s="296" t="s">
        <v>1234</v>
      </c>
    </row>
    <row r="260" spans="1:18" s="195" customFormat="1" ht="20.399999999999999">
      <c r="A260" s="319" t="s">
        <v>699</v>
      </c>
      <c r="B260" s="147" t="s">
        <v>521</v>
      </c>
      <c r="C260" s="147" t="s">
        <v>1432</v>
      </c>
      <c r="D260" s="147" t="s">
        <v>364</v>
      </c>
      <c r="E260" s="286"/>
      <c r="F260" s="191"/>
      <c r="G260" s="286">
        <f t="shared" si="39"/>
        <v>0</v>
      </c>
      <c r="H260" s="299">
        <f t="shared" ref="H260:H261" si="40">IF(E260="Ikke relevant",0,2)</f>
        <v>2</v>
      </c>
      <c r="I260" s="296"/>
      <c r="J260" s="296" t="s">
        <v>365</v>
      </c>
      <c r="K260" s="296" t="s">
        <v>681</v>
      </c>
      <c r="N260" s="335"/>
      <c r="O260" s="339" t="s">
        <v>1428</v>
      </c>
      <c r="P260" s="147" t="s">
        <v>1225</v>
      </c>
      <c r="Q260" s="296" t="s">
        <v>365</v>
      </c>
      <c r="R260" s="296" t="s">
        <v>1234</v>
      </c>
    </row>
    <row r="261" spans="1:18" s="195" customFormat="1" ht="20.399999999999999">
      <c r="A261" s="319" t="s">
        <v>700</v>
      </c>
      <c r="B261" s="147" t="s">
        <v>636</v>
      </c>
      <c r="C261" s="147" t="s">
        <v>1433</v>
      </c>
      <c r="D261" s="147" t="s">
        <v>648</v>
      </c>
      <c r="E261" s="286"/>
      <c r="F261" s="191"/>
      <c r="G261" s="286">
        <f t="shared" si="39"/>
        <v>0</v>
      </c>
      <c r="H261" s="299">
        <f t="shared" si="40"/>
        <v>2</v>
      </c>
      <c r="I261" s="296"/>
      <c r="J261" s="296" t="s">
        <v>365</v>
      </c>
      <c r="K261" s="296" t="s">
        <v>681</v>
      </c>
      <c r="N261" s="335"/>
      <c r="O261" s="339" t="s">
        <v>1429</v>
      </c>
      <c r="P261" s="147" t="s">
        <v>1225</v>
      </c>
      <c r="Q261" s="296" t="s">
        <v>365</v>
      </c>
      <c r="R261" s="296" t="s">
        <v>1234</v>
      </c>
    </row>
    <row r="262" spans="1:18" s="195" customFormat="1" ht="20.399999999999999">
      <c r="A262" s="319" t="s">
        <v>705</v>
      </c>
      <c r="B262" s="147" t="s">
        <v>784</v>
      </c>
      <c r="C262" s="183" t="s">
        <v>1431</v>
      </c>
      <c r="D262" s="147" t="s">
        <v>783</v>
      </c>
      <c r="E262" s="286"/>
      <c r="F262" s="191"/>
      <c r="G262" s="286">
        <f t="shared" si="39"/>
        <v>0</v>
      </c>
      <c r="H262" s="299">
        <f>IF(E262="Ikke relevant",0,5)</f>
        <v>5</v>
      </c>
      <c r="I262" s="296"/>
      <c r="J262" s="296" t="s">
        <v>365</v>
      </c>
      <c r="K262" s="296" t="s">
        <v>681</v>
      </c>
      <c r="N262" s="335"/>
      <c r="O262" s="339" t="s">
        <v>1430</v>
      </c>
      <c r="P262" s="147" t="s">
        <v>1226</v>
      </c>
      <c r="Q262" s="296" t="s">
        <v>365</v>
      </c>
      <c r="R262" s="296" t="s">
        <v>1234</v>
      </c>
    </row>
    <row r="263" spans="1:18" s="193" customFormat="1" ht="20.399999999999999">
      <c r="A263" s="319" t="s">
        <v>701</v>
      </c>
      <c r="B263" s="147" t="s">
        <v>757</v>
      </c>
      <c r="C263" s="183" t="s">
        <v>1434</v>
      </c>
      <c r="D263" s="147" t="s">
        <v>216</v>
      </c>
      <c r="E263" s="286"/>
      <c r="F263" s="191"/>
      <c r="G263" s="286">
        <f t="shared" si="39"/>
        <v>0</v>
      </c>
      <c r="H263" s="299">
        <f>IF(E263="Ikke relevant",0,4)</f>
        <v>4</v>
      </c>
      <c r="I263" s="296"/>
      <c r="J263" s="296" t="s">
        <v>365</v>
      </c>
      <c r="K263" s="296" t="s">
        <v>681</v>
      </c>
      <c r="N263" s="335"/>
      <c r="O263" s="339" t="s">
        <v>1437</v>
      </c>
      <c r="P263" s="147" t="s">
        <v>1227</v>
      </c>
      <c r="Q263" s="296" t="s">
        <v>365</v>
      </c>
      <c r="R263" s="296" t="s">
        <v>1234</v>
      </c>
    </row>
    <row r="264" spans="1:18" s="193" customFormat="1" ht="20.399999999999999">
      <c r="A264" s="319" t="s">
        <v>1522</v>
      </c>
      <c r="B264" s="147" t="s">
        <v>758</v>
      </c>
      <c r="C264" s="183" t="s">
        <v>1492</v>
      </c>
      <c r="D264" s="147" t="s">
        <v>221</v>
      </c>
      <c r="E264" s="286"/>
      <c r="F264" s="191"/>
      <c r="G264" s="286">
        <f t="shared" si="39"/>
        <v>0</v>
      </c>
      <c r="H264" s="299">
        <f t="shared" ref="H264:H266" si="41">IF(E264="Ikke relevant",0,3)</f>
        <v>3</v>
      </c>
      <c r="I264" s="296"/>
      <c r="J264" s="296" t="s">
        <v>365</v>
      </c>
      <c r="K264" s="296" t="s">
        <v>681</v>
      </c>
      <c r="N264" s="335"/>
      <c r="O264" s="339" t="s">
        <v>1491</v>
      </c>
      <c r="P264" s="147" t="s">
        <v>1214</v>
      </c>
      <c r="Q264" s="296" t="s">
        <v>365</v>
      </c>
      <c r="R264" s="296" t="s">
        <v>1234</v>
      </c>
    </row>
    <row r="265" spans="1:18" s="195" customFormat="1" ht="20.399999999999999">
      <c r="A265" s="319" t="s">
        <v>1523</v>
      </c>
      <c r="B265" s="147" t="s">
        <v>706</v>
      </c>
      <c r="C265" s="183" t="s">
        <v>1435</v>
      </c>
      <c r="D265" s="147" t="s">
        <v>221</v>
      </c>
      <c r="E265" s="286"/>
      <c r="F265" s="191"/>
      <c r="G265" s="286">
        <f t="shared" si="39"/>
        <v>0</v>
      </c>
      <c r="H265" s="299">
        <f t="shared" si="41"/>
        <v>3</v>
      </c>
      <c r="I265" s="296"/>
      <c r="J265" s="296" t="s">
        <v>365</v>
      </c>
      <c r="K265" s="296" t="s">
        <v>681</v>
      </c>
      <c r="N265" s="335"/>
      <c r="O265" s="339" t="s">
        <v>1438</v>
      </c>
      <c r="P265" s="147" t="s">
        <v>1214</v>
      </c>
      <c r="Q265" s="296" t="s">
        <v>365</v>
      </c>
      <c r="R265" s="296" t="s">
        <v>1234</v>
      </c>
    </row>
    <row r="266" spans="1:18" s="195" customFormat="1" ht="20.399999999999999">
      <c r="A266" s="318" t="s">
        <v>1524</v>
      </c>
      <c r="B266" s="156" t="s">
        <v>707</v>
      </c>
      <c r="C266" s="155" t="s">
        <v>1436</v>
      </c>
      <c r="D266" s="147" t="s">
        <v>221</v>
      </c>
      <c r="E266" s="286"/>
      <c r="F266" s="191"/>
      <c r="G266" s="286">
        <f t="shared" si="39"/>
        <v>0</v>
      </c>
      <c r="H266" s="299">
        <f t="shared" si="41"/>
        <v>3</v>
      </c>
      <c r="I266" s="296"/>
      <c r="J266" s="296" t="s">
        <v>365</v>
      </c>
      <c r="K266" s="296" t="s">
        <v>681</v>
      </c>
      <c r="N266" s="335"/>
      <c r="O266" s="339" t="s">
        <v>1439</v>
      </c>
      <c r="P266" s="147" t="s">
        <v>1214</v>
      </c>
      <c r="Q266" s="296" t="s">
        <v>365</v>
      </c>
      <c r="R266" s="296" t="s">
        <v>1234</v>
      </c>
    </row>
    <row r="267" spans="1:18">
      <c r="C267"/>
      <c r="D267"/>
      <c r="F267" s="150" t="s">
        <v>452</v>
      </c>
      <c r="G267" s="291">
        <f>G251+G211+G200+G191+G173+G168+G159+G153+G122+G83+G66+G52+G32+G24+G14+G2</f>
        <v>0</v>
      </c>
      <c r="H267" s="292">
        <f>H251+H241+H211+H200+H191+H173+H168+H159+H153+H122+H83+H66+H52+H32+H24+H14+H2</f>
        <v>434</v>
      </c>
      <c r="I267" s="201">
        <f>G267/H267</f>
        <v>0</v>
      </c>
      <c r="J267" s="150" t="s">
        <v>365</v>
      </c>
      <c r="K267" s="337" t="s">
        <v>1202</v>
      </c>
    </row>
    <row r="268" spans="1:18">
      <c r="C268"/>
      <c r="D268"/>
      <c r="F268" s="151" t="s">
        <v>453</v>
      </c>
      <c r="G268" s="336">
        <f>H267*0.4</f>
        <v>173.60000000000002</v>
      </c>
      <c r="H268" s="293"/>
      <c r="I268" s="202">
        <v>0.4</v>
      </c>
      <c r="J268" s="151" t="s">
        <v>365</v>
      </c>
      <c r="K268" s="338" t="s">
        <v>1203</v>
      </c>
    </row>
    <row r="269" spans="1:18">
      <c r="C269" s="149"/>
      <c r="D269"/>
      <c r="F269" s="151" t="s">
        <v>1204</v>
      </c>
      <c r="G269" s="293">
        <f>G267-G268</f>
        <v>-173.60000000000002</v>
      </c>
      <c r="H269" s="293"/>
      <c r="I269" s="151"/>
      <c r="J269" s="151" t="s">
        <v>365</v>
      </c>
      <c r="K269" s="151"/>
    </row>
    <row r="273" spans="1:11" ht="10.199999999999999">
      <c r="A273" s="316">
        <v>1</v>
      </c>
      <c r="B273" s="170" t="s">
        <v>52</v>
      </c>
      <c r="C273" s="170"/>
      <c r="D273" s="171"/>
      <c r="E273" s="172"/>
      <c r="F273" s="170"/>
      <c r="G273" s="290">
        <f>G2</f>
        <v>0</v>
      </c>
      <c r="H273" s="290">
        <f>H2</f>
        <v>19</v>
      </c>
      <c r="I273" s="187">
        <f>I2</f>
        <v>0</v>
      </c>
      <c r="J273" s="171"/>
      <c r="K273" s="171"/>
    </row>
    <row r="274" spans="1:11" ht="12" customHeight="1">
      <c r="A274" s="316">
        <v>2</v>
      </c>
      <c r="B274" s="170" t="s">
        <v>795</v>
      </c>
      <c r="C274" s="170"/>
      <c r="D274" s="171"/>
      <c r="E274" s="172"/>
      <c r="F274" s="170"/>
      <c r="G274" s="290">
        <f>G14</f>
        <v>0</v>
      </c>
      <c r="H274" s="290">
        <f>H14</f>
        <v>4</v>
      </c>
      <c r="I274" s="187">
        <f>I14</f>
        <v>0</v>
      </c>
      <c r="J274" s="171"/>
      <c r="K274" s="171"/>
    </row>
    <row r="275" spans="1:11" ht="10.199999999999999">
      <c r="A275" s="316">
        <v>3</v>
      </c>
      <c r="B275" s="170" t="s">
        <v>60</v>
      </c>
      <c r="C275" s="170"/>
      <c r="D275" s="171"/>
      <c r="E275" s="172"/>
      <c r="F275" s="170"/>
      <c r="G275" s="290">
        <f>G24</f>
        <v>0</v>
      </c>
      <c r="H275" s="290">
        <f>H24</f>
        <v>3</v>
      </c>
      <c r="I275" s="187">
        <f>I24</f>
        <v>0</v>
      </c>
      <c r="J275" s="171"/>
      <c r="K275" s="171"/>
    </row>
    <row r="276" spans="1:11" ht="10.199999999999999">
      <c r="A276" s="316">
        <v>4</v>
      </c>
      <c r="B276" s="170" t="s">
        <v>61</v>
      </c>
      <c r="C276" s="170"/>
      <c r="D276" s="171"/>
      <c r="E276" s="172"/>
      <c r="F276" s="170"/>
      <c r="G276" s="290">
        <f>G32</f>
        <v>0</v>
      </c>
      <c r="H276" s="290">
        <f>H32</f>
        <v>16</v>
      </c>
      <c r="I276" s="187">
        <f>I32</f>
        <v>0</v>
      </c>
      <c r="J276" s="171"/>
      <c r="K276" s="171"/>
    </row>
    <row r="277" spans="1:11" ht="10.199999999999999">
      <c r="A277" s="316">
        <v>5</v>
      </c>
      <c r="B277" s="170" t="s">
        <v>70</v>
      </c>
      <c r="C277" s="170"/>
      <c r="D277" s="171"/>
      <c r="E277" s="172"/>
      <c r="F277" s="170"/>
      <c r="G277" s="290">
        <f>G52</f>
        <v>0</v>
      </c>
      <c r="H277" s="290">
        <f>H52</f>
        <v>16</v>
      </c>
      <c r="I277" s="187">
        <f>I52</f>
        <v>0</v>
      </c>
      <c r="J277" s="171"/>
      <c r="K277" s="171"/>
    </row>
    <row r="278" spans="1:11" ht="10.199999999999999">
      <c r="A278" s="316">
        <v>6</v>
      </c>
      <c r="B278" s="170" t="s">
        <v>74</v>
      </c>
      <c r="C278" s="170"/>
      <c r="D278" s="171"/>
      <c r="E278" s="172"/>
      <c r="F278" s="170"/>
      <c r="G278" s="290">
        <f>G66</f>
        <v>0</v>
      </c>
      <c r="H278" s="290">
        <f>H66</f>
        <v>14</v>
      </c>
      <c r="I278" s="187">
        <f>I66</f>
        <v>0</v>
      </c>
      <c r="J278" s="171"/>
      <c r="K278" s="171"/>
    </row>
    <row r="279" spans="1:11" ht="10.199999999999999">
      <c r="A279" s="316">
        <v>7</v>
      </c>
      <c r="B279" s="170" t="s">
        <v>77</v>
      </c>
      <c r="C279" s="170"/>
      <c r="D279" s="171"/>
      <c r="E279" s="172"/>
      <c r="F279" s="170"/>
      <c r="G279" s="290">
        <f>G83</f>
        <v>0</v>
      </c>
      <c r="H279" s="290">
        <f>H83</f>
        <v>76</v>
      </c>
      <c r="I279" s="187">
        <f>I83</f>
        <v>0</v>
      </c>
      <c r="J279" s="171"/>
      <c r="K279" s="171"/>
    </row>
    <row r="280" spans="1:11" ht="10.199999999999999">
      <c r="A280" s="316">
        <v>8</v>
      </c>
      <c r="B280" s="170" t="s">
        <v>85</v>
      </c>
      <c r="C280" s="170"/>
      <c r="D280" s="171"/>
      <c r="E280" s="172"/>
      <c r="F280" s="170"/>
      <c r="G280" s="290">
        <f>G122</f>
        <v>0</v>
      </c>
      <c r="H280" s="290">
        <f>H122</f>
        <v>67</v>
      </c>
      <c r="I280" s="187">
        <f>I122</f>
        <v>0</v>
      </c>
      <c r="J280" s="171"/>
      <c r="K280" s="171"/>
    </row>
    <row r="281" spans="1:11" ht="10.199999999999999">
      <c r="A281" s="316">
        <v>9</v>
      </c>
      <c r="B281" s="170" t="s">
        <v>655</v>
      </c>
      <c r="C281" s="170"/>
      <c r="D281" s="171"/>
      <c r="E281" s="172"/>
      <c r="F281" s="170"/>
      <c r="G281" s="290">
        <f>G153</f>
        <v>0</v>
      </c>
      <c r="H281" s="290">
        <f>H153</f>
        <v>11</v>
      </c>
      <c r="I281" s="187">
        <f>I153</f>
        <v>0</v>
      </c>
      <c r="J281" s="171"/>
      <c r="K281" s="171"/>
    </row>
    <row r="282" spans="1:11" ht="10.199999999999999">
      <c r="A282" s="316">
        <v>10</v>
      </c>
      <c r="B282" s="170" t="s">
        <v>86</v>
      </c>
      <c r="C282" s="170"/>
      <c r="D282" s="171"/>
      <c r="E282" s="172"/>
      <c r="F282" s="170"/>
      <c r="G282" s="290">
        <f>G159</f>
        <v>0</v>
      </c>
      <c r="H282" s="290">
        <f>H159</f>
        <v>13</v>
      </c>
      <c r="I282" s="187">
        <f>I159</f>
        <v>0</v>
      </c>
      <c r="J282" s="171"/>
      <c r="K282" s="171"/>
    </row>
    <row r="283" spans="1:11" ht="10.199999999999999">
      <c r="A283" s="316">
        <v>11</v>
      </c>
      <c r="B283" s="170" t="s">
        <v>88</v>
      </c>
      <c r="C283" s="170"/>
      <c r="D283" s="171"/>
      <c r="E283" s="172"/>
      <c r="F283" s="170"/>
      <c r="G283" s="290">
        <f>G168</f>
        <v>0</v>
      </c>
      <c r="H283" s="290">
        <f>H168</f>
        <v>7</v>
      </c>
      <c r="I283" s="187">
        <f>I168</f>
        <v>0</v>
      </c>
      <c r="J283" s="171"/>
      <c r="K283" s="171"/>
    </row>
    <row r="284" spans="1:11" ht="10.199999999999999">
      <c r="A284" s="316">
        <v>12</v>
      </c>
      <c r="B284" s="170" t="s">
        <v>89</v>
      </c>
      <c r="C284" s="170"/>
      <c r="D284" s="171"/>
      <c r="E284" s="172"/>
      <c r="F284" s="170"/>
      <c r="G284" s="290">
        <f>G173</f>
        <v>0</v>
      </c>
      <c r="H284" s="290">
        <f>H173</f>
        <v>30</v>
      </c>
      <c r="I284" s="187">
        <f>I173</f>
        <v>0</v>
      </c>
      <c r="J284" s="171"/>
      <c r="K284" s="171"/>
    </row>
    <row r="285" spans="1:11" ht="10.199999999999999">
      <c r="A285" s="316">
        <v>13</v>
      </c>
      <c r="B285" s="170" t="s">
        <v>549</v>
      </c>
      <c r="C285" s="170"/>
      <c r="D285" s="170"/>
      <c r="E285" s="172"/>
      <c r="F285" s="170"/>
      <c r="G285" s="290">
        <f>G191</f>
        <v>0</v>
      </c>
      <c r="H285" s="290">
        <f>H191</f>
        <v>10</v>
      </c>
      <c r="I285" s="187">
        <f>I191</f>
        <v>0</v>
      </c>
      <c r="J285" s="171"/>
      <c r="K285" s="171"/>
    </row>
    <row r="286" spans="1:11" ht="10.199999999999999">
      <c r="A286" s="316">
        <v>14</v>
      </c>
      <c r="B286" s="170" t="s">
        <v>673</v>
      </c>
      <c r="C286" s="170"/>
      <c r="D286" s="170"/>
      <c r="E286" s="172"/>
      <c r="F286" s="170"/>
      <c r="G286" s="290">
        <f>G200</f>
        <v>0</v>
      </c>
      <c r="H286" s="290">
        <f>H200</f>
        <v>23</v>
      </c>
      <c r="I286" s="187">
        <f>I200</f>
        <v>0</v>
      </c>
      <c r="J286" s="171"/>
      <c r="K286" s="171"/>
    </row>
    <row r="287" spans="1:11" ht="10.199999999999999">
      <c r="A287" s="316">
        <v>15</v>
      </c>
      <c r="B287" s="170" t="s">
        <v>754</v>
      </c>
      <c r="C287" s="170"/>
      <c r="D287" s="170"/>
      <c r="E287" s="172"/>
      <c r="F287" s="170"/>
      <c r="G287" s="290">
        <f>G211</f>
        <v>0</v>
      </c>
      <c r="H287" s="290">
        <f>H211</f>
        <v>78</v>
      </c>
      <c r="I287" s="187">
        <f>I211</f>
        <v>0</v>
      </c>
      <c r="J287" s="171"/>
      <c r="K287" s="171"/>
    </row>
    <row r="288" spans="1:11" ht="10.199999999999999">
      <c r="A288" s="316">
        <v>16</v>
      </c>
      <c r="B288" s="170" t="s">
        <v>672</v>
      </c>
      <c r="C288" s="170"/>
      <c r="D288" s="170"/>
      <c r="E288" s="172"/>
      <c r="F288" s="170"/>
      <c r="G288" s="290">
        <f>G241</f>
        <v>0</v>
      </c>
      <c r="H288" s="290">
        <f>H241</f>
        <v>14</v>
      </c>
      <c r="I288" s="187">
        <f>I241</f>
        <v>0</v>
      </c>
      <c r="J288" s="171"/>
      <c r="K288" s="171"/>
    </row>
    <row r="289" spans="1:11" ht="10.199999999999999">
      <c r="A289" s="316">
        <v>17</v>
      </c>
      <c r="B289" s="170" t="s">
        <v>681</v>
      </c>
      <c r="C289" s="170"/>
      <c r="D289" s="170"/>
      <c r="E289" s="172"/>
      <c r="F289" s="170"/>
      <c r="G289" s="290">
        <f>G251</f>
        <v>0</v>
      </c>
      <c r="H289" s="290">
        <f>H251</f>
        <v>33</v>
      </c>
      <c r="I289" s="187">
        <f>I251</f>
        <v>0</v>
      </c>
      <c r="J289" s="171"/>
      <c r="K289" s="171"/>
    </row>
    <row r="290" spans="1:11">
      <c r="G290" s="291">
        <f>G267</f>
        <v>0</v>
      </c>
      <c r="H290" s="292">
        <f>H267</f>
        <v>434</v>
      </c>
      <c r="I290" s="201">
        <f>G290/H290</f>
        <v>0</v>
      </c>
      <c r="J290" s="150" t="s">
        <v>365</v>
      </c>
      <c r="K290" s="150"/>
    </row>
    <row r="291" spans="1:11">
      <c r="G291" s="293">
        <f>G268</f>
        <v>173.60000000000002</v>
      </c>
      <c r="H291" s="293">
        <f>H268</f>
        <v>0</v>
      </c>
      <c r="I291" s="202">
        <v>0.4</v>
      </c>
      <c r="J291" s="151" t="s">
        <v>365</v>
      </c>
      <c r="K291" s="151"/>
    </row>
    <row r="292" spans="1:11">
      <c r="G292" s="293">
        <f>G269</f>
        <v>-173.60000000000002</v>
      </c>
      <c r="H292" s="293"/>
      <c r="I292" s="151"/>
      <c r="J292" s="151" t="s">
        <v>365</v>
      </c>
      <c r="K292" s="151"/>
    </row>
  </sheetData>
  <autoFilter ref="A1:K269" xr:uid="{00000000-0001-0000-0100-000000000000}"/>
  <sortState xmlns:xlrd2="http://schemas.microsoft.com/office/spreadsheetml/2017/richdata2" ref="A182:C195">
    <sortCondition ref="A182"/>
  </sortState>
  <customSheetViews>
    <customSheetView guid="{507F482F-13C0-4805-AED4-AEDBC347912B}" scale="110" showPageBreaks="1">
      <pane xSplit="3" ySplit="2" topLeftCell="D3" activePane="bottomRight" state="frozen"/>
      <selection pane="bottomRight" activeCell="E3" sqref="E3"/>
      <pageMargins left="0.7" right="0.7" top="0.75" bottom="0.75" header="0.3" footer="0.3"/>
      <pageSetup scale="70" orientation="landscape" r:id="rId1"/>
    </customSheetView>
    <customSheetView guid="{A1D9BC16-97D5-4B07-B3B4-7722A1CAE2B0}" scale="110" showAutoFilter="1" topLeftCell="A167">
      <selection activeCell="B173" sqref="B173"/>
      <pageMargins left="0.7" right="0.7" top="0.75" bottom="0.75" header="0.3" footer="0.3"/>
      <pageSetup scale="70" orientation="landscape" r:id="rId2"/>
      <autoFilter ref="A1:N257" xr:uid="{4FE268C7-0326-4AF4-8F7F-F8EEBD54F407}"/>
    </customSheetView>
    <customSheetView guid="{BD3BB644-FD58-43C6-8156-1BD0BBDEEE88}" scale="110">
      <pane xSplit="3" ySplit="2" topLeftCell="D3" activePane="bottomRight" state="frozen"/>
      <selection pane="bottomRight" activeCell="E3" sqref="E3"/>
      <pageMargins left="0.7" right="0.7" top="0.75" bottom="0.75" header="0.3" footer="0.3"/>
      <pageSetup scale="70" orientation="landscape" r:id="rId3"/>
    </customSheetView>
  </customSheetViews>
  <pageMargins left="0.7" right="0.7" top="0.75" bottom="0.75" header="0.3" footer="0.3"/>
  <pageSetup scale="70" orientation="landscape" r:id="rId4"/>
  <ignoredErrors>
    <ignoredError sqref="H151 H171 H10:H11 H106 H146 H165 H184 G97 H206"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9F0911CB-3B3B-4202-A18A-6547CE9AD96E}">
          <x14:formula1>
            <xm:f>'Ark1'!$A$1:$A$4</xm:f>
          </x14:formula1>
          <xm:sqref>E15:E23 E25:E31 E33:E51 E53:E65 E67:E82 E142:E152 E160:E167 E154:E158 E192:E199 E174:E190 E3:E13 E242:E250 E212:E240 E169:E172 E252:E266 E201:E210 E123 E125:E140 E84:E96 E98:E121</xm:sqref>
        </x14:dataValidation>
        <x14:dataValidation type="list" allowBlank="1" showInputMessage="1" showErrorMessage="1" xr:uid="{CE8D5F9D-524C-43D4-8CEF-4089139923C5}">
          <x14:formula1>
            <xm:f>'Ark1'!$G$1:$G$4</xm:f>
          </x14:formula1>
          <xm:sqref>E124</xm:sqref>
        </x14:dataValidation>
        <x14:dataValidation type="list" allowBlank="1" showInputMessage="1" showErrorMessage="1" xr:uid="{6D24733C-5321-4FD7-86DA-692136B66FFD}">
          <x14:formula1>
            <xm:f>'Ark1'!$D$1:$D$7</xm:f>
          </x14:formula1>
          <xm:sqref>E97</xm:sqref>
        </x14:dataValidation>
        <x14:dataValidation type="list" allowBlank="1" showInputMessage="1" showErrorMessage="1" xr:uid="{03CBB79E-3F25-48DF-A566-9CADE1452C0F}">
          <x14:formula1>
            <xm:f>'Ark1'!$I$1:$I$3</xm:f>
          </x14:formula1>
          <xm:sqref>E141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8"/>
  <sheetViews>
    <sheetView zoomScaleNormal="100" workbookViewId="0">
      <selection activeCell="B21" sqref="B21"/>
    </sheetView>
  </sheetViews>
  <sheetFormatPr defaultRowHeight="14.4"/>
  <cols>
    <col min="1" max="1" width="22.44140625" customWidth="1"/>
    <col min="2" max="2" width="53.6640625" customWidth="1"/>
  </cols>
  <sheetData>
    <row r="1" spans="1:2">
      <c r="A1" s="170" t="s">
        <v>250</v>
      </c>
      <c r="B1" s="170" t="s">
        <v>231</v>
      </c>
    </row>
    <row r="2" spans="1:2">
      <c r="A2" s="80" t="s">
        <v>854</v>
      </c>
      <c r="B2" s="80" t="s">
        <v>571</v>
      </c>
    </row>
    <row r="3" spans="1:2" ht="66" customHeight="1">
      <c r="A3" s="80" t="s">
        <v>575</v>
      </c>
      <c r="B3" s="80" t="s">
        <v>1228</v>
      </c>
    </row>
    <row r="4" spans="1:2" ht="40.5" customHeight="1">
      <c r="A4" s="80" t="s">
        <v>574</v>
      </c>
      <c r="B4" s="80" t="s">
        <v>855</v>
      </c>
    </row>
    <row r="5" spans="1:2" ht="43.5" customHeight="1">
      <c r="A5" s="80" t="s">
        <v>251</v>
      </c>
      <c r="B5" s="80" t="s">
        <v>1440</v>
      </c>
    </row>
    <row r="6" spans="1:2" ht="43.5" customHeight="1">
      <c r="A6" s="80" t="s">
        <v>576</v>
      </c>
      <c r="B6" s="160" t="s">
        <v>1441</v>
      </c>
    </row>
    <row r="7" spans="1:2" ht="24" customHeight="1">
      <c r="A7" s="80" t="s">
        <v>252</v>
      </c>
      <c r="B7" s="80" t="s">
        <v>253</v>
      </c>
    </row>
    <row r="8" spans="1:2" ht="33.450000000000003" customHeight="1">
      <c r="A8" s="80" t="s">
        <v>1442</v>
      </c>
      <c r="B8" s="80" t="s">
        <v>862</v>
      </c>
    </row>
    <row r="9" spans="1:2" ht="30.6">
      <c r="A9" s="80" t="s">
        <v>274</v>
      </c>
      <c r="B9" s="80" t="s">
        <v>856</v>
      </c>
    </row>
    <row r="10" spans="1:2" ht="40.799999999999997">
      <c r="A10" s="80" t="s">
        <v>863</v>
      </c>
      <c r="B10" s="80" t="s">
        <v>864</v>
      </c>
    </row>
    <row r="11" spans="1:2">
      <c r="A11" s="350" t="s">
        <v>272</v>
      </c>
      <c r="B11" s="350" t="s">
        <v>1443</v>
      </c>
    </row>
    <row r="12" spans="1:2">
      <c r="A12" s="350"/>
      <c r="B12" s="350"/>
    </row>
    <row r="13" spans="1:2" ht="30.6">
      <c r="A13" s="80" t="s">
        <v>273</v>
      </c>
      <c r="B13" s="80" t="s">
        <v>1444</v>
      </c>
    </row>
    <row r="14" spans="1:2" ht="20.399999999999999">
      <c r="A14" s="80" t="s">
        <v>572</v>
      </c>
      <c r="B14" s="80" t="s">
        <v>857</v>
      </c>
    </row>
    <row r="15" spans="1:2" ht="20.399999999999999">
      <c r="A15" s="80" t="s">
        <v>318</v>
      </c>
      <c r="B15" s="80" t="s">
        <v>1445</v>
      </c>
    </row>
    <row r="16" spans="1:2" ht="20.399999999999999">
      <c r="A16" s="80" t="s">
        <v>319</v>
      </c>
      <c r="B16" s="80" t="s">
        <v>320</v>
      </c>
    </row>
    <row r="17" spans="1:2" ht="30.6">
      <c r="A17" s="80" t="s">
        <v>321</v>
      </c>
      <c r="B17" s="80" t="s">
        <v>322</v>
      </c>
    </row>
    <row r="18" spans="1:2" ht="24" customHeight="1">
      <c r="A18" s="80" t="s">
        <v>858</v>
      </c>
      <c r="B18" s="80" t="s">
        <v>573</v>
      </c>
    </row>
  </sheetData>
  <customSheetViews>
    <customSheetView guid="{507F482F-13C0-4805-AED4-AEDBC347912B}" showPageBreaks="1">
      <selection activeCell="A8" sqref="A8"/>
      <pageMargins left="0.7" right="0.7" top="0.75" bottom="0.75" header="0.3" footer="0.3"/>
      <pageSetup paperSize="9" orientation="portrait" r:id="rId1"/>
      <headerFooter>
        <oddHeader>&amp;CC. Introduktion</oddHeader>
        <oddFooter>Side &amp;P af &amp;N</oddFooter>
      </headerFooter>
    </customSheetView>
    <customSheetView guid="{A1D9BC16-97D5-4B07-B3B4-7722A1CAE2B0}">
      <selection activeCell="B6" sqref="B6"/>
      <pageMargins left="0.7" right="0.7" top="0.75" bottom="0.75" header="0.3" footer="0.3"/>
      <pageSetup paperSize="9" orientation="portrait" r:id="rId2"/>
      <headerFooter>
        <oddHeader>&amp;CC. Introduktion</oddHeader>
        <oddFooter>Side &amp;P af &amp;N</oddFooter>
      </headerFooter>
    </customSheetView>
    <customSheetView guid="{BD3BB644-FD58-43C6-8156-1BD0BBDEEE88}">
      <selection activeCell="A8" sqref="A8"/>
      <pageMargins left="0.7" right="0.7" top="0.75" bottom="0.75" header="0.3" footer="0.3"/>
      <pageSetup paperSize="9" orientation="portrait" r:id="rId3"/>
      <headerFooter>
        <oddHeader>&amp;CC. Introduktion</oddHeader>
        <oddFooter>Side &amp;P af &amp;N</oddFooter>
      </headerFooter>
    </customSheetView>
  </customSheetViews>
  <mergeCells count="2">
    <mergeCell ref="A11:A12"/>
    <mergeCell ref="B11:B12"/>
  </mergeCells>
  <pageMargins left="0.7" right="0.7" top="0.75" bottom="0.75" header="0.3" footer="0.3"/>
  <pageSetup paperSize="9" orientation="portrait" r:id="rId4"/>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E170"/>
  <sheetViews>
    <sheetView zoomScaleNormal="100" zoomScaleSheetLayoutView="100" workbookViewId="0">
      <selection activeCell="B6" sqref="B6"/>
    </sheetView>
  </sheetViews>
  <sheetFormatPr defaultColWidth="9.33203125" defaultRowHeight="10.199999999999999"/>
  <cols>
    <col min="1" max="1" width="13.33203125" style="6" customWidth="1"/>
    <col min="2" max="2" width="17.33203125" style="6" customWidth="1"/>
    <col min="3" max="3" width="20.33203125" style="6" customWidth="1"/>
    <col min="4" max="4" width="16.6640625" style="6" customWidth="1"/>
    <col min="5" max="5" width="19.33203125" style="6" customWidth="1"/>
    <col min="6" max="16384" width="9.33203125" style="6"/>
  </cols>
  <sheetData>
    <row r="1" spans="1:4" ht="10.8" thickBot="1">
      <c r="A1" s="121" t="s">
        <v>90</v>
      </c>
      <c r="B1" s="122" t="s">
        <v>91</v>
      </c>
      <c r="C1" s="123" t="s">
        <v>92</v>
      </c>
      <c r="D1" s="122" t="s">
        <v>91</v>
      </c>
    </row>
    <row r="2" spans="1:4">
      <c r="A2" s="13"/>
    </row>
    <row r="3" spans="1:4" ht="10.8" thickBot="1">
      <c r="A3" s="13" t="s">
        <v>93</v>
      </c>
    </row>
    <row r="4" spans="1:4" ht="10.8" thickBot="1">
      <c r="A4" s="11"/>
      <c r="B4" s="12" t="s">
        <v>94</v>
      </c>
      <c r="C4" s="12" t="s">
        <v>95</v>
      </c>
      <c r="D4" s="12" t="s">
        <v>96</v>
      </c>
    </row>
    <row r="5" spans="1:4" ht="10.8" thickBot="1">
      <c r="A5" s="124">
        <v>0</v>
      </c>
      <c r="B5" s="125" t="s">
        <v>97</v>
      </c>
      <c r="C5" s="125" t="s">
        <v>98</v>
      </c>
      <c r="D5" s="125" t="s">
        <v>99</v>
      </c>
    </row>
    <row r="6" spans="1:4" ht="10.8" thickBot="1">
      <c r="A6" s="126">
        <v>1</v>
      </c>
      <c r="B6" s="165" t="s">
        <v>91</v>
      </c>
      <c r="C6" s="128" t="s">
        <v>91</v>
      </c>
      <c r="D6" s="128" t="s">
        <v>91</v>
      </c>
    </row>
    <row r="7" spans="1:4" ht="10.8" thickBot="1">
      <c r="A7" s="126">
        <v>2</v>
      </c>
      <c r="B7" s="127" t="s">
        <v>91</v>
      </c>
      <c r="C7" s="128" t="s">
        <v>91</v>
      </c>
      <c r="D7" s="128" t="s">
        <v>91</v>
      </c>
    </row>
    <row r="8" spans="1:4" ht="10.8" thickBot="1">
      <c r="A8" s="126">
        <v>3</v>
      </c>
      <c r="B8" s="127" t="s">
        <v>91</v>
      </c>
      <c r="C8" s="128" t="s">
        <v>91</v>
      </c>
      <c r="D8" s="128" t="s">
        <v>91</v>
      </c>
    </row>
    <row r="9" spans="1:4" ht="10.8" thickBot="1">
      <c r="A9" s="126">
        <v>4</v>
      </c>
      <c r="B9" s="127" t="s">
        <v>91</v>
      </c>
      <c r="C9" s="128" t="s">
        <v>91</v>
      </c>
      <c r="D9" s="128" t="s">
        <v>91</v>
      </c>
    </row>
    <row r="10" spans="1:4" ht="10.8" thickBot="1">
      <c r="A10" s="126">
        <v>5</v>
      </c>
      <c r="B10" s="128" t="s">
        <v>91</v>
      </c>
      <c r="C10" s="128" t="s">
        <v>91</v>
      </c>
      <c r="D10" s="128" t="s">
        <v>91</v>
      </c>
    </row>
    <row r="11" spans="1:4" ht="10.8" thickBot="1">
      <c r="A11" s="126">
        <v>6</v>
      </c>
      <c r="B11" s="128" t="s">
        <v>91</v>
      </c>
      <c r="C11" s="128" t="s">
        <v>91</v>
      </c>
      <c r="D11" s="128" t="s">
        <v>91</v>
      </c>
    </row>
    <row r="12" spans="1:4" ht="10.8" thickBot="1">
      <c r="A12" s="126">
        <v>7</v>
      </c>
      <c r="B12" s="128" t="s">
        <v>91</v>
      </c>
      <c r="C12" s="128" t="s">
        <v>91</v>
      </c>
      <c r="D12" s="128" t="s">
        <v>91</v>
      </c>
    </row>
    <row r="13" spans="1:4" ht="10.8" thickBot="1">
      <c r="A13" s="126">
        <v>8</v>
      </c>
      <c r="B13" s="128" t="s">
        <v>91</v>
      </c>
      <c r="C13" s="128" t="s">
        <v>91</v>
      </c>
      <c r="D13" s="128" t="s">
        <v>91</v>
      </c>
    </row>
    <row r="14" spans="1:4" ht="10.8" thickBot="1">
      <c r="A14" s="126">
        <v>9</v>
      </c>
      <c r="B14" s="128" t="s">
        <v>91</v>
      </c>
      <c r="C14" s="128" t="s">
        <v>91</v>
      </c>
      <c r="D14" s="128" t="s">
        <v>91</v>
      </c>
    </row>
    <row r="15" spans="1:4" ht="10.8" thickBot="1">
      <c r="A15" s="126">
        <v>10</v>
      </c>
      <c r="B15" s="128" t="s">
        <v>91</v>
      </c>
      <c r="C15" s="128" t="s">
        <v>91</v>
      </c>
      <c r="D15" s="128" t="s">
        <v>91</v>
      </c>
    </row>
    <row r="16" spans="1:4" ht="10.8" thickBot="1">
      <c r="A16" s="126">
        <v>11</v>
      </c>
      <c r="B16" s="128" t="s">
        <v>91</v>
      </c>
      <c r="C16" s="128" t="s">
        <v>91</v>
      </c>
      <c r="D16" s="128" t="s">
        <v>91</v>
      </c>
    </row>
    <row r="17" spans="1:4" ht="10.8" thickBot="1">
      <c r="A17" s="126">
        <v>12</v>
      </c>
      <c r="B17" s="128" t="s">
        <v>91</v>
      </c>
      <c r="C17" s="128" t="s">
        <v>91</v>
      </c>
      <c r="D17" s="128" t="s">
        <v>91</v>
      </c>
    </row>
    <row r="18" spans="1:4" ht="10.8" thickBot="1">
      <c r="A18" s="126">
        <v>13</v>
      </c>
      <c r="B18" s="128" t="s">
        <v>91</v>
      </c>
      <c r="C18" s="128" t="s">
        <v>91</v>
      </c>
      <c r="D18" s="128" t="s">
        <v>91</v>
      </c>
    </row>
    <row r="19" spans="1:4" ht="10.8" thickBot="1">
      <c r="A19" s="126">
        <v>14</v>
      </c>
      <c r="B19" s="128" t="s">
        <v>91</v>
      </c>
      <c r="C19" s="128" t="s">
        <v>91</v>
      </c>
      <c r="D19" s="128" t="s">
        <v>91</v>
      </c>
    </row>
    <row r="20" spans="1:4" ht="10.8" thickBot="1">
      <c r="A20" s="126">
        <v>15</v>
      </c>
      <c r="B20" s="128" t="s">
        <v>91</v>
      </c>
      <c r="C20" s="128" t="s">
        <v>91</v>
      </c>
      <c r="D20" s="128" t="s">
        <v>91</v>
      </c>
    </row>
    <row r="22" spans="1:4" ht="10.8" thickBot="1">
      <c r="A22" s="13" t="s">
        <v>100</v>
      </c>
    </row>
    <row r="23" spans="1:4" ht="10.8" thickBot="1">
      <c r="A23" s="11"/>
      <c r="B23" s="12" t="s">
        <v>94</v>
      </c>
      <c r="C23" s="12" t="s">
        <v>95</v>
      </c>
      <c r="D23" s="12" t="s">
        <v>96</v>
      </c>
    </row>
    <row r="24" spans="1:4" ht="10.8" thickBot="1">
      <c r="A24" s="129">
        <v>0</v>
      </c>
      <c r="B24" s="130" t="s">
        <v>101</v>
      </c>
      <c r="C24" s="130" t="s">
        <v>102</v>
      </c>
      <c r="D24" s="130" t="s">
        <v>103</v>
      </c>
    </row>
    <row r="25" spans="1:4" ht="10.8" thickBot="1">
      <c r="A25" s="126">
        <v>1</v>
      </c>
      <c r="B25" s="127" t="s">
        <v>91</v>
      </c>
      <c r="C25" s="128" t="s">
        <v>91</v>
      </c>
      <c r="D25" s="128" t="s">
        <v>91</v>
      </c>
    </row>
    <row r="26" spans="1:4" ht="10.8" thickBot="1">
      <c r="A26" s="126">
        <v>2</v>
      </c>
      <c r="B26" s="127" t="s">
        <v>91</v>
      </c>
      <c r="C26" s="128" t="s">
        <v>91</v>
      </c>
      <c r="D26" s="128" t="s">
        <v>91</v>
      </c>
    </row>
    <row r="27" spans="1:4" ht="10.8" thickBot="1">
      <c r="A27" s="126">
        <v>3</v>
      </c>
      <c r="B27" s="127" t="s">
        <v>91</v>
      </c>
      <c r="C27" s="128" t="s">
        <v>91</v>
      </c>
      <c r="D27" s="128" t="s">
        <v>91</v>
      </c>
    </row>
    <row r="28" spans="1:4" ht="10.8" thickBot="1">
      <c r="A28" s="126">
        <v>4</v>
      </c>
      <c r="B28" s="127" t="s">
        <v>91</v>
      </c>
      <c r="C28" s="128" t="s">
        <v>91</v>
      </c>
      <c r="D28" s="128" t="s">
        <v>91</v>
      </c>
    </row>
    <row r="29" spans="1:4" ht="10.8" thickBot="1">
      <c r="A29" s="126">
        <v>5</v>
      </c>
      <c r="B29" s="128" t="s">
        <v>91</v>
      </c>
      <c r="C29" s="128" t="s">
        <v>91</v>
      </c>
      <c r="D29" s="128" t="s">
        <v>91</v>
      </c>
    </row>
    <row r="30" spans="1:4" ht="10.8" thickBot="1">
      <c r="A30" s="126">
        <v>6</v>
      </c>
      <c r="B30" s="128" t="s">
        <v>91</v>
      </c>
      <c r="C30" s="128" t="s">
        <v>91</v>
      </c>
      <c r="D30" s="128" t="s">
        <v>91</v>
      </c>
    </row>
    <row r="31" spans="1:4" ht="10.8" thickBot="1">
      <c r="A31" s="126">
        <v>7</v>
      </c>
      <c r="B31" s="128" t="s">
        <v>91</v>
      </c>
      <c r="C31" s="128" t="s">
        <v>91</v>
      </c>
      <c r="D31" s="128" t="s">
        <v>91</v>
      </c>
    </row>
    <row r="32" spans="1:4" ht="10.8" thickBot="1">
      <c r="A32" s="126">
        <v>8</v>
      </c>
      <c r="B32" s="128" t="s">
        <v>91</v>
      </c>
      <c r="C32" s="128" t="s">
        <v>91</v>
      </c>
      <c r="D32" s="128" t="s">
        <v>91</v>
      </c>
    </row>
    <row r="33" spans="1:4" ht="10.8" thickBot="1">
      <c r="A33" s="126">
        <v>9</v>
      </c>
      <c r="B33" s="128" t="s">
        <v>91</v>
      </c>
      <c r="C33" s="128" t="s">
        <v>91</v>
      </c>
      <c r="D33" s="128" t="s">
        <v>91</v>
      </c>
    </row>
    <row r="34" spans="1:4" ht="10.8" thickBot="1">
      <c r="A34" s="126">
        <v>10</v>
      </c>
      <c r="B34" s="128" t="s">
        <v>91</v>
      </c>
      <c r="C34" s="128" t="s">
        <v>91</v>
      </c>
      <c r="D34" s="128" t="s">
        <v>91</v>
      </c>
    </row>
    <row r="35" spans="1:4" ht="10.8" thickBot="1">
      <c r="A35" s="126">
        <v>11</v>
      </c>
      <c r="B35" s="128" t="s">
        <v>91</v>
      </c>
      <c r="C35" s="128" t="s">
        <v>91</v>
      </c>
      <c r="D35" s="128" t="s">
        <v>91</v>
      </c>
    </row>
    <row r="36" spans="1:4" ht="10.8" thickBot="1">
      <c r="A36" s="126">
        <v>12</v>
      </c>
      <c r="B36" s="128" t="s">
        <v>91</v>
      </c>
      <c r="C36" s="128" t="s">
        <v>91</v>
      </c>
      <c r="D36" s="128" t="s">
        <v>91</v>
      </c>
    </row>
    <row r="37" spans="1:4" ht="10.8" thickBot="1">
      <c r="A37" s="126">
        <v>13</v>
      </c>
      <c r="B37" s="128" t="s">
        <v>91</v>
      </c>
      <c r="C37" s="128" t="s">
        <v>91</v>
      </c>
      <c r="D37" s="128" t="s">
        <v>91</v>
      </c>
    </row>
    <row r="38" spans="1:4" ht="10.8" thickBot="1">
      <c r="A38" s="126">
        <v>14</v>
      </c>
      <c r="B38" s="128" t="s">
        <v>91</v>
      </c>
      <c r="C38" s="128" t="s">
        <v>91</v>
      </c>
      <c r="D38" s="128" t="s">
        <v>91</v>
      </c>
    </row>
    <row r="39" spans="1:4" ht="10.8" thickBot="1">
      <c r="A39" s="126">
        <v>15</v>
      </c>
      <c r="B39" s="128" t="s">
        <v>91</v>
      </c>
      <c r="C39" s="128" t="s">
        <v>91</v>
      </c>
      <c r="D39" s="128" t="s">
        <v>91</v>
      </c>
    </row>
    <row r="40" spans="1:4" ht="10.8" thickBot="1">
      <c r="A40" s="126">
        <v>16</v>
      </c>
      <c r="B40" s="128" t="s">
        <v>91</v>
      </c>
      <c r="C40" s="128" t="s">
        <v>91</v>
      </c>
      <c r="D40" s="128" t="s">
        <v>91</v>
      </c>
    </row>
    <row r="41" spans="1:4" ht="10.8" thickBot="1">
      <c r="A41" s="126">
        <v>17</v>
      </c>
      <c r="B41" s="128" t="s">
        <v>91</v>
      </c>
      <c r="C41" s="128" t="s">
        <v>91</v>
      </c>
      <c r="D41" s="128" t="s">
        <v>91</v>
      </c>
    </row>
    <row r="42" spans="1:4" ht="10.8" thickBot="1">
      <c r="A42" s="126">
        <v>18</v>
      </c>
      <c r="B42" s="128" t="s">
        <v>91</v>
      </c>
      <c r="C42" s="128" t="s">
        <v>91</v>
      </c>
      <c r="D42" s="128" t="s">
        <v>91</v>
      </c>
    </row>
    <row r="43" spans="1:4" ht="10.8" thickBot="1">
      <c r="A43" s="126">
        <v>19</v>
      </c>
      <c r="B43" s="128" t="s">
        <v>91</v>
      </c>
      <c r="C43" s="128" t="s">
        <v>91</v>
      </c>
      <c r="D43" s="128" t="s">
        <v>91</v>
      </c>
    </row>
    <row r="44" spans="1:4" ht="10.8" thickBot="1">
      <c r="A44" s="126">
        <v>20</v>
      </c>
      <c r="B44" s="128" t="s">
        <v>91</v>
      </c>
      <c r="C44" s="128" t="s">
        <v>91</v>
      </c>
      <c r="D44" s="128" t="s">
        <v>91</v>
      </c>
    </row>
    <row r="45" spans="1:4">
      <c r="A45" s="13"/>
    </row>
    <row r="47" spans="1:4">
      <c r="A47" s="13" t="s">
        <v>104</v>
      </c>
    </row>
    <row r="48" spans="1:4" ht="10.8" thickBot="1"/>
    <row r="49" spans="1:5" ht="10.8" thickBot="1">
      <c r="A49" s="11"/>
      <c r="B49" s="12" t="s">
        <v>105</v>
      </c>
      <c r="C49" s="12" t="s">
        <v>106</v>
      </c>
      <c r="D49" s="12" t="s">
        <v>107</v>
      </c>
      <c r="E49" s="12" t="s">
        <v>108</v>
      </c>
    </row>
    <row r="50" spans="1:5" ht="51.6" thickBot="1">
      <c r="A50" s="131">
        <v>0</v>
      </c>
      <c r="B50" s="132">
        <v>39726</v>
      </c>
      <c r="C50" s="133" t="s">
        <v>109</v>
      </c>
      <c r="D50" s="133" t="s">
        <v>110</v>
      </c>
      <c r="E50" s="133" t="s">
        <v>111</v>
      </c>
    </row>
    <row r="51" spans="1:5" ht="10.8" thickBot="1">
      <c r="A51" s="126">
        <v>1</v>
      </c>
      <c r="B51" s="127" t="s">
        <v>91</v>
      </c>
      <c r="C51" s="128" t="s">
        <v>91</v>
      </c>
      <c r="D51" s="128" t="s">
        <v>91</v>
      </c>
      <c r="E51" s="128" t="s">
        <v>91</v>
      </c>
    </row>
    <row r="52" spans="1:5" ht="10.8" thickBot="1">
      <c r="A52" s="126">
        <v>2</v>
      </c>
      <c r="B52" s="127" t="s">
        <v>91</v>
      </c>
      <c r="C52" s="128" t="s">
        <v>91</v>
      </c>
      <c r="D52" s="128" t="s">
        <v>91</v>
      </c>
      <c r="E52" s="128" t="s">
        <v>91</v>
      </c>
    </row>
    <row r="53" spans="1:5" ht="10.8" thickBot="1">
      <c r="A53" s="126">
        <v>3</v>
      </c>
      <c r="B53" s="127" t="s">
        <v>91</v>
      </c>
      <c r="C53" s="128" t="s">
        <v>91</v>
      </c>
      <c r="D53" s="128" t="s">
        <v>91</v>
      </c>
      <c r="E53" s="128" t="s">
        <v>91</v>
      </c>
    </row>
    <row r="54" spans="1:5" ht="10.8" thickBot="1">
      <c r="A54" s="126">
        <v>4</v>
      </c>
      <c r="B54" s="127" t="s">
        <v>91</v>
      </c>
      <c r="C54" s="128" t="s">
        <v>91</v>
      </c>
      <c r="D54" s="128" t="s">
        <v>91</v>
      </c>
      <c r="E54" s="128" t="s">
        <v>91</v>
      </c>
    </row>
    <row r="55" spans="1:5" ht="10.8" thickBot="1">
      <c r="A55" s="126">
        <v>5</v>
      </c>
      <c r="B55" s="128" t="s">
        <v>91</v>
      </c>
      <c r="C55" s="128" t="s">
        <v>91</v>
      </c>
      <c r="D55" s="128" t="s">
        <v>91</v>
      </c>
      <c r="E55" s="128" t="s">
        <v>91</v>
      </c>
    </row>
    <row r="56" spans="1:5" ht="10.8" thickBot="1">
      <c r="A56" s="126">
        <v>6</v>
      </c>
      <c r="B56" s="128" t="s">
        <v>91</v>
      </c>
      <c r="C56" s="128" t="s">
        <v>91</v>
      </c>
      <c r="D56" s="128" t="s">
        <v>91</v>
      </c>
      <c r="E56" s="128" t="s">
        <v>91</v>
      </c>
    </row>
    <row r="57" spans="1:5" ht="10.8" thickBot="1">
      <c r="A57" s="126">
        <v>7</v>
      </c>
      <c r="B57" s="128" t="s">
        <v>91</v>
      </c>
      <c r="C57" s="128" t="s">
        <v>91</v>
      </c>
      <c r="D57" s="128" t="s">
        <v>91</v>
      </c>
      <c r="E57" s="128" t="s">
        <v>91</v>
      </c>
    </row>
    <row r="58" spans="1:5" ht="10.8" thickBot="1">
      <c r="A58" s="126">
        <v>8</v>
      </c>
      <c r="B58" s="128" t="s">
        <v>91</v>
      </c>
      <c r="C58" s="128" t="s">
        <v>91</v>
      </c>
      <c r="D58" s="128" t="s">
        <v>91</v>
      </c>
      <c r="E58" s="128" t="s">
        <v>91</v>
      </c>
    </row>
    <row r="59" spans="1:5" ht="10.8" thickBot="1">
      <c r="A59" s="126">
        <v>9</v>
      </c>
      <c r="B59" s="128" t="s">
        <v>91</v>
      </c>
      <c r="C59" s="128" t="s">
        <v>91</v>
      </c>
      <c r="D59" s="128" t="s">
        <v>91</v>
      </c>
      <c r="E59" s="128" t="s">
        <v>91</v>
      </c>
    </row>
    <row r="60" spans="1:5" ht="10.8" thickBot="1">
      <c r="A60" s="126">
        <v>10</v>
      </c>
      <c r="B60" s="128" t="s">
        <v>91</v>
      </c>
      <c r="C60" s="128" t="s">
        <v>91</v>
      </c>
      <c r="D60" s="128" t="s">
        <v>91</v>
      </c>
      <c r="E60" s="128" t="s">
        <v>91</v>
      </c>
    </row>
    <row r="61" spans="1:5" ht="10.8" thickBot="1">
      <c r="A61" s="126">
        <v>11</v>
      </c>
      <c r="B61" s="128" t="s">
        <v>91</v>
      </c>
      <c r="C61" s="128" t="s">
        <v>91</v>
      </c>
      <c r="D61" s="128" t="s">
        <v>91</v>
      </c>
      <c r="E61" s="128" t="s">
        <v>91</v>
      </c>
    </row>
    <row r="62" spans="1:5" ht="10.8" thickBot="1">
      <c r="A62" s="126">
        <v>12</v>
      </c>
      <c r="B62" s="128" t="s">
        <v>91</v>
      </c>
      <c r="C62" s="128" t="s">
        <v>91</v>
      </c>
      <c r="D62" s="128" t="s">
        <v>91</v>
      </c>
      <c r="E62" s="128" t="s">
        <v>91</v>
      </c>
    </row>
    <row r="63" spans="1:5" ht="10.8" thickBot="1">
      <c r="A63" s="126">
        <v>13</v>
      </c>
      <c r="B63" s="128" t="s">
        <v>91</v>
      </c>
      <c r="C63" s="128" t="s">
        <v>91</v>
      </c>
      <c r="D63" s="128" t="s">
        <v>91</v>
      </c>
      <c r="E63" s="128" t="s">
        <v>91</v>
      </c>
    </row>
    <row r="64" spans="1:5" ht="10.8" thickBot="1">
      <c r="A64" s="126">
        <v>14</v>
      </c>
      <c r="B64" s="128" t="s">
        <v>91</v>
      </c>
      <c r="C64" s="128" t="s">
        <v>91</v>
      </c>
      <c r="D64" s="128" t="s">
        <v>91</v>
      </c>
      <c r="E64" s="128" t="s">
        <v>91</v>
      </c>
    </row>
    <row r="65" spans="1:5" ht="10.8" thickBot="1">
      <c r="A65" s="126">
        <v>15</v>
      </c>
      <c r="B65" s="128" t="s">
        <v>91</v>
      </c>
      <c r="C65" s="128" t="s">
        <v>91</v>
      </c>
      <c r="D65" s="128" t="s">
        <v>91</v>
      </c>
      <c r="E65" s="128" t="s">
        <v>91</v>
      </c>
    </row>
    <row r="66" spans="1:5">
      <c r="A66" s="13"/>
    </row>
    <row r="67" spans="1:5">
      <c r="A67" s="13" t="s">
        <v>112</v>
      </c>
    </row>
    <row r="68" spans="1:5" ht="10.8" thickBot="1">
      <c r="A68" s="13"/>
    </row>
    <row r="69" spans="1:5" ht="10.8" thickBot="1">
      <c r="A69" s="121"/>
      <c r="B69" s="123"/>
    </row>
    <row r="70" spans="1:5">
      <c r="A70" s="351"/>
      <c r="B70" s="134"/>
    </row>
    <row r="71" spans="1:5">
      <c r="A71" s="352"/>
      <c r="B71" s="134" t="s">
        <v>91</v>
      </c>
    </row>
    <row r="72" spans="1:5" ht="10.8" thickBot="1">
      <c r="A72" s="353"/>
      <c r="B72" s="127"/>
    </row>
    <row r="73" spans="1:5">
      <c r="A73" s="13"/>
    </row>
    <row r="74" spans="1:5">
      <c r="A74" s="13" t="s">
        <v>113</v>
      </c>
    </row>
    <row r="76" spans="1:5" ht="10.8" thickBot="1">
      <c r="A76" s="13" t="s">
        <v>114</v>
      </c>
    </row>
    <row r="77" spans="1:5" ht="21" thickBot="1">
      <c r="A77" s="135">
        <v>1</v>
      </c>
      <c r="B77" s="122" t="s">
        <v>115</v>
      </c>
      <c r="C77" s="122" t="s">
        <v>116</v>
      </c>
    </row>
    <row r="78" spans="1:5" ht="21" thickBot="1">
      <c r="A78" s="136">
        <v>2</v>
      </c>
      <c r="B78" s="128" t="s">
        <v>117</v>
      </c>
      <c r="C78" s="128" t="s">
        <v>118</v>
      </c>
    </row>
    <row r="79" spans="1:5" ht="21" thickBot="1">
      <c r="A79" s="136">
        <v>3</v>
      </c>
      <c r="B79" s="128" t="s">
        <v>119</v>
      </c>
      <c r="C79" s="128" t="s">
        <v>120</v>
      </c>
    </row>
    <row r="80" spans="1:5" ht="41.4" thickBot="1">
      <c r="A80" s="136">
        <v>4</v>
      </c>
      <c r="B80" s="128" t="s">
        <v>121</v>
      </c>
      <c r="C80" s="128" t="s">
        <v>122</v>
      </c>
    </row>
    <row r="81" spans="1:4" ht="10.8" thickBot="1"/>
    <row r="82" spans="1:4" ht="10.8" thickBot="1">
      <c r="A82" s="11"/>
      <c r="B82" s="12" t="s">
        <v>123</v>
      </c>
      <c r="C82" s="12" t="s">
        <v>124</v>
      </c>
      <c r="D82" s="12" t="s">
        <v>125</v>
      </c>
    </row>
    <row r="83" spans="1:4" ht="21" thickBot="1">
      <c r="A83" s="131">
        <v>0</v>
      </c>
      <c r="B83" s="133" t="s">
        <v>126</v>
      </c>
      <c r="C83" s="133" t="s">
        <v>127</v>
      </c>
      <c r="D83" s="133">
        <v>1</v>
      </c>
    </row>
    <row r="84" spans="1:4" ht="10.8" thickBot="1">
      <c r="A84" s="126">
        <v>1</v>
      </c>
      <c r="B84" s="127" t="s">
        <v>91</v>
      </c>
      <c r="C84" s="128" t="s">
        <v>91</v>
      </c>
      <c r="D84" s="128" t="s">
        <v>91</v>
      </c>
    </row>
    <row r="85" spans="1:4" ht="10.8" thickBot="1">
      <c r="A85" s="126">
        <v>2</v>
      </c>
      <c r="B85" s="127" t="s">
        <v>91</v>
      </c>
      <c r="C85" s="128" t="s">
        <v>91</v>
      </c>
      <c r="D85" s="128" t="s">
        <v>91</v>
      </c>
    </row>
    <row r="86" spans="1:4" ht="10.8" thickBot="1">
      <c r="A86" s="126">
        <v>3</v>
      </c>
      <c r="B86" s="127" t="s">
        <v>91</v>
      </c>
      <c r="C86" s="128" t="s">
        <v>91</v>
      </c>
      <c r="D86" s="128" t="s">
        <v>91</v>
      </c>
    </row>
    <row r="87" spans="1:4" ht="10.8" thickBot="1">
      <c r="A87" s="126">
        <v>4</v>
      </c>
      <c r="B87" s="127" t="s">
        <v>91</v>
      </c>
      <c r="C87" s="128" t="s">
        <v>91</v>
      </c>
      <c r="D87" s="128" t="s">
        <v>91</v>
      </c>
    </row>
    <row r="88" spans="1:4" ht="10.8" thickBot="1">
      <c r="A88" s="126">
        <v>5</v>
      </c>
      <c r="B88" s="128" t="s">
        <v>91</v>
      </c>
      <c r="C88" s="128" t="s">
        <v>91</v>
      </c>
      <c r="D88" s="128" t="s">
        <v>91</v>
      </c>
    </row>
    <row r="89" spans="1:4" ht="10.8" thickBot="1">
      <c r="A89" s="126">
        <v>6</v>
      </c>
      <c r="B89" s="128" t="s">
        <v>91</v>
      </c>
      <c r="C89" s="128" t="s">
        <v>91</v>
      </c>
      <c r="D89" s="128" t="s">
        <v>91</v>
      </c>
    </row>
    <row r="90" spans="1:4" ht="10.8" thickBot="1">
      <c r="A90" s="126">
        <v>7</v>
      </c>
      <c r="B90" s="128" t="s">
        <v>91</v>
      </c>
      <c r="C90" s="128" t="s">
        <v>91</v>
      </c>
      <c r="D90" s="128" t="s">
        <v>91</v>
      </c>
    </row>
    <row r="91" spans="1:4" ht="10.8" thickBot="1">
      <c r="A91" s="126">
        <v>8</v>
      </c>
      <c r="B91" s="128" t="s">
        <v>91</v>
      </c>
      <c r="C91" s="128" t="s">
        <v>91</v>
      </c>
      <c r="D91" s="128" t="s">
        <v>91</v>
      </c>
    </row>
    <row r="92" spans="1:4" ht="10.8" thickBot="1">
      <c r="A92" s="126">
        <v>9</v>
      </c>
      <c r="B92" s="128" t="s">
        <v>91</v>
      </c>
      <c r="C92" s="128" t="s">
        <v>91</v>
      </c>
      <c r="D92" s="128" t="s">
        <v>91</v>
      </c>
    </row>
    <row r="93" spans="1:4" ht="10.8" thickBot="1">
      <c r="A93" s="126">
        <v>10</v>
      </c>
      <c r="B93" s="128" t="s">
        <v>91</v>
      </c>
      <c r="C93" s="128" t="s">
        <v>91</v>
      </c>
      <c r="D93" s="128" t="s">
        <v>91</v>
      </c>
    </row>
    <row r="94" spans="1:4" ht="10.8" thickBot="1">
      <c r="A94" s="126">
        <v>11</v>
      </c>
      <c r="B94" s="128" t="s">
        <v>91</v>
      </c>
      <c r="C94" s="128" t="s">
        <v>91</v>
      </c>
      <c r="D94" s="128" t="s">
        <v>91</v>
      </c>
    </row>
    <row r="95" spans="1:4" ht="10.8" thickBot="1">
      <c r="A95" s="126">
        <v>12</v>
      </c>
      <c r="B95" s="128" t="s">
        <v>91</v>
      </c>
      <c r="C95" s="128" t="s">
        <v>91</v>
      </c>
      <c r="D95" s="128" t="s">
        <v>91</v>
      </c>
    </row>
    <row r="96" spans="1:4" ht="10.8" thickBot="1">
      <c r="A96" s="126">
        <v>13</v>
      </c>
      <c r="B96" s="128" t="s">
        <v>91</v>
      </c>
      <c r="C96" s="128" t="s">
        <v>91</v>
      </c>
      <c r="D96" s="128" t="s">
        <v>91</v>
      </c>
    </row>
    <row r="97" spans="1:4" ht="10.8" thickBot="1">
      <c r="A97" s="126">
        <v>14</v>
      </c>
      <c r="B97" s="128" t="s">
        <v>91</v>
      </c>
      <c r="C97" s="128" t="s">
        <v>91</v>
      </c>
      <c r="D97" s="128" t="s">
        <v>91</v>
      </c>
    </row>
    <row r="98" spans="1:4" ht="10.8" thickBot="1">
      <c r="A98" s="126">
        <v>15</v>
      </c>
      <c r="B98" s="128" t="s">
        <v>91</v>
      </c>
      <c r="C98" s="128" t="s">
        <v>91</v>
      </c>
      <c r="D98" s="128" t="s">
        <v>91</v>
      </c>
    </row>
    <row r="99" spans="1:4" ht="10.8" thickBot="1">
      <c r="A99" s="126">
        <v>16</v>
      </c>
      <c r="B99" s="128" t="s">
        <v>91</v>
      </c>
      <c r="C99" s="128" t="s">
        <v>91</v>
      </c>
      <c r="D99" s="128" t="s">
        <v>91</v>
      </c>
    </row>
    <row r="100" spans="1:4" ht="10.8" thickBot="1">
      <c r="A100" s="126">
        <v>17</v>
      </c>
      <c r="B100" s="128" t="s">
        <v>91</v>
      </c>
      <c r="C100" s="128" t="s">
        <v>91</v>
      </c>
      <c r="D100" s="128" t="s">
        <v>91</v>
      </c>
    </row>
    <row r="101" spans="1:4" ht="10.8" thickBot="1">
      <c r="A101" s="126">
        <v>18</v>
      </c>
      <c r="B101" s="128" t="s">
        <v>91</v>
      </c>
      <c r="C101" s="128" t="s">
        <v>91</v>
      </c>
      <c r="D101" s="128" t="s">
        <v>91</v>
      </c>
    </row>
    <row r="102" spans="1:4" ht="10.8" thickBot="1">
      <c r="A102" s="126">
        <v>19</v>
      </c>
      <c r="B102" s="128" t="s">
        <v>91</v>
      </c>
      <c r="C102" s="128" t="s">
        <v>91</v>
      </c>
      <c r="D102" s="128" t="s">
        <v>91</v>
      </c>
    </row>
    <row r="103" spans="1:4" ht="10.8" thickBot="1">
      <c r="A103" s="126">
        <v>20</v>
      </c>
      <c r="B103" s="128" t="s">
        <v>91</v>
      </c>
      <c r="C103" s="128" t="s">
        <v>91</v>
      </c>
      <c r="D103" s="128" t="s">
        <v>91</v>
      </c>
    </row>
    <row r="105" spans="1:4" ht="10.8" thickBot="1"/>
    <row r="106" spans="1:4" ht="21" thickBot="1">
      <c r="A106" s="121"/>
      <c r="B106" s="123" t="s">
        <v>128</v>
      </c>
    </row>
    <row r="107" spans="1:4" ht="10.8" thickBot="1">
      <c r="A107" s="137">
        <v>1</v>
      </c>
      <c r="B107" s="138" t="s">
        <v>91</v>
      </c>
    </row>
    <row r="108" spans="1:4" ht="10.8" thickBot="1">
      <c r="A108" s="137">
        <v>2</v>
      </c>
      <c r="B108" s="138" t="s">
        <v>91</v>
      </c>
    </row>
    <row r="109" spans="1:4">
      <c r="A109" s="137">
        <v>3</v>
      </c>
      <c r="B109" s="138" t="s">
        <v>91</v>
      </c>
    </row>
    <row r="111" spans="1:4">
      <c r="A111" s="13" t="s">
        <v>129</v>
      </c>
    </row>
    <row r="112" spans="1:4">
      <c r="A112" s="139" t="s">
        <v>130</v>
      </c>
    </row>
    <row r="113" spans="1:5">
      <c r="A113" s="46" t="s">
        <v>528</v>
      </c>
      <c r="B113" s="140" t="s">
        <v>529</v>
      </c>
      <c r="C113" s="140"/>
      <c r="D113" s="140"/>
      <c r="E113" s="140"/>
    </row>
    <row r="114" spans="1:5" ht="10.8" thickBot="1">
      <c r="A114" s="141">
        <v>1</v>
      </c>
      <c r="B114" s="142"/>
      <c r="C114" s="142"/>
      <c r="D114" s="142"/>
      <c r="E114" s="142"/>
    </row>
    <row r="115" spans="1:5" ht="10.8" thickBot="1">
      <c r="A115" s="143" t="s">
        <v>131</v>
      </c>
      <c r="B115" s="138"/>
      <c r="C115" s="138"/>
      <c r="D115" s="138"/>
      <c r="E115" s="138"/>
    </row>
    <row r="116" spans="1:5" ht="10.8" thickBot="1">
      <c r="A116" s="143" t="s">
        <v>132</v>
      </c>
      <c r="B116" s="138" t="s">
        <v>91</v>
      </c>
      <c r="C116" s="138" t="s">
        <v>91</v>
      </c>
      <c r="D116" s="138" t="s">
        <v>91</v>
      </c>
      <c r="E116" s="138" t="s">
        <v>91</v>
      </c>
    </row>
    <row r="117" spans="1:5" ht="10.8" thickBot="1">
      <c r="A117" s="143" t="s">
        <v>133</v>
      </c>
      <c r="B117" s="138" t="s">
        <v>91</v>
      </c>
      <c r="C117" s="138" t="s">
        <v>91</v>
      </c>
      <c r="D117" s="138" t="s">
        <v>91</v>
      </c>
      <c r="E117" s="138" t="s">
        <v>91</v>
      </c>
    </row>
    <row r="118" spans="1:5" ht="10.8" thickBot="1">
      <c r="A118" s="143" t="s">
        <v>134</v>
      </c>
      <c r="B118" s="138" t="s">
        <v>91</v>
      </c>
      <c r="C118" s="138" t="s">
        <v>91</v>
      </c>
      <c r="D118" s="138" t="s">
        <v>91</v>
      </c>
      <c r="E118" s="138" t="s">
        <v>91</v>
      </c>
    </row>
    <row r="119" spans="1:5" ht="10.8" thickBot="1">
      <c r="A119" s="143" t="s">
        <v>135</v>
      </c>
      <c r="B119" s="138" t="s">
        <v>91</v>
      </c>
      <c r="C119" s="138" t="s">
        <v>91</v>
      </c>
      <c r="D119" s="138" t="s">
        <v>91</v>
      </c>
      <c r="E119" s="138" t="s">
        <v>91</v>
      </c>
    </row>
    <row r="120" spans="1:5">
      <c r="A120" s="143" t="s">
        <v>136</v>
      </c>
      <c r="B120" s="138" t="s">
        <v>91</v>
      </c>
      <c r="C120" s="138" t="s">
        <v>91</v>
      </c>
      <c r="D120" s="138" t="s">
        <v>91</v>
      </c>
      <c r="E120" s="138" t="s">
        <v>91</v>
      </c>
    </row>
    <row r="121" spans="1:5" ht="10.8" thickBot="1"/>
    <row r="122" spans="1:5" ht="10.8" thickBot="1">
      <c r="A122" s="121">
        <v>2</v>
      </c>
      <c r="B122" s="123"/>
      <c r="C122" s="123"/>
      <c r="D122" s="123"/>
      <c r="E122" s="123"/>
    </row>
    <row r="123" spans="1:5" ht="10.8" thickBot="1">
      <c r="A123" s="143" t="s">
        <v>131</v>
      </c>
      <c r="B123" s="138" t="s">
        <v>91</v>
      </c>
      <c r="C123" s="138" t="s">
        <v>91</v>
      </c>
      <c r="D123" s="138" t="s">
        <v>91</v>
      </c>
      <c r="E123" s="138" t="s">
        <v>91</v>
      </c>
    </row>
    <row r="124" spans="1:5" ht="10.8" thickBot="1">
      <c r="A124" s="143" t="s">
        <v>132</v>
      </c>
      <c r="B124" s="138" t="s">
        <v>91</v>
      </c>
      <c r="C124" s="138" t="s">
        <v>91</v>
      </c>
      <c r="D124" s="138" t="s">
        <v>91</v>
      </c>
      <c r="E124" s="138" t="s">
        <v>91</v>
      </c>
    </row>
    <row r="125" spans="1:5" ht="10.8" thickBot="1">
      <c r="A125" s="143" t="s">
        <v>133</v>
      </c>
      <c r="B125" s="138" t="s">
        <v>91</v>
      </c>
      <c r="C125" s="138" t="s">
        <v>91</v>
      </c>
      <c r="D125" s="138" t="s">
        <v>91</v>
      </c>
      <c r="E125" s="138" t="s">
        <v>91</v>
      </c>
    </row>
    <row r="126" spans="1:5" ht="10.8" thickBot="1">
      <c r="A126" s="143" t="s">
        <v>134</v>
      </c>
      <c r="B126" s="138" t="s">
        <v>91</v>
      </c>
      <c r="C126" s="138" t="s">
        <v>91</v>
      </c>
      <c r="D126" s="138" t="s">
        <v>91</v>
      </c>
      <c r="E126" s="138" t="s">
        <v>91</v>
      </c>
    </row>
    <row r="127" spans="1:5" ht="10.8" thickBot="1">
      <c r="A127" s="143" t="s">
        <v>135</v>
      </c>
      <c r="B127" s="138" t="s">
        <v>91</v>
      </c>
      <c r="C127" s="138" t="s">
        <v>91</v>
      </c>
      <c r="D127" s="138" t="s">
        <v>91</v>
      </c>
      <c r="E127" s="138" t="s">
        <v>91</v>
      </c>
    </row>
    <row r="128" spans="1:5">
      <c r="A128" s="143" t="s">
        <v>136</v>
      </c>
      <c r="B128" s="138" t="s">
        <v>91</v>
      </c>
      <c r="C128" s="138" t="s">
        <v>91</v>
      </c>
      <c r="D128" s="138" t="s">
        <v>91</v>
      </c>
      <c r="E128" s="138" t="s">
        <v>91</v>
      </c>
    </row>
    <row r="129" spans="1:5" ht="10.8" thickBot="1">
      <c r="A129" s="13"/>
    </row>
    <row r="130" spans="1:5" ht="10.8" thickBot="1">
      <c r="A130" s="121">
        <v>3</v>
      </c>
      <c r="B130" s="123"/>
      <c r="C130" s="123"/>
      <c r="D130" s="123"/>
      <c r="E130" s="123"/>
    </row>
    <row r="131" spans="1:5" ht="10.8" thickBot="1">
      <c r="A131" s="143" t="s">
        <v>131</v>
      </c>
      <c r="B131" s="138" t="s">
        <v>91</v>
      </c>
      <c r="C131" s="138" t="s">
        <v>91</v>
      </c>
      <c r="D131" s="138" t="s">
        <v>91</v>
      </c>
      <c r="E131" s="138" t="s">
        <v>91</v>
      </c>
    </row>
    <row r="132" spans="1:5" ht="10.8" thickBot="1">
      <c r="A132" s="143" t="s">
        <v>132</v>
      </c>
      <c r="B132" s="138" t="s">
        <v>91</v>
      </c>
      <c r="C132" s="138" t="s">
        <v>91</v>
      </c>
      <c r="D132" s="138" t="s">
        <v>91</v>
      </c>
      <c r="E132" s="138" t="s">
        <v>91</v>
      </c>
    </row>
    <row r="133" spans="1:5" ht="10.8" thickBot="1">
      <c r="A133" s="143" t="s">
        <v>133</v>
      </c>
      <c r="B133" s="138" t="s">
        <v>91</v>
      </c>
      <c r="C133" s="138" t="s">
        <v>91</v>
      </c>
      <c r="D133" s="138" t="s">
        <v>91</v>
      </c>
      <c r="E133" s="138" t="s">
        <v>91</v>
      </c>
    </row>
    <row r="134" spans="1:5" ht="10.8" thickBot="1">
      <c r="A134" s="143" t="s">
        <v>134</v>
      </c>
      <c r="B134" s="138" t="s">
        <v>91</v>
      </c>
      <c r="C134" s="138" t="s">
        <v>91</v>
      </c>
      <c r="D134" s="138" t="s">
        <v>91</v>
      </c>
      <c r="E134" s="138" t="s">
        <v>91</v>
      </c>
    </row>
    <row r="135" spans="1:5" ht="10.8" thickBot="1">
      <c r="A135" s="143" t="s">
        <v>135</v>
      </c>
      <c r="B135" s="138" t="s">
        <v>91</v>
      </c>
      <c r="C135" s="138" t="s">
        <v>91</v>
      </c>
      <c r="D135" s="138" t="s">
        <v>91</v>
      </c>
      <c r="E135" s="138" t="s">
        <v>91</v>
      </c>
    </row>
    <row r="136" spans="1:5">
      <c r="A136" s="143" t="s">
        <v>136</v>
      </c>
      <c r="B136" s="138" t="s">
        <v>91</v>
      </c>
      <c r="C136" s="138" t="s">
        <v>91</v>
      </c>
      <c r="D136" s="138" t="s">
        <v>91</v>
      </c>
      <c r="E136" s="138" t="s">
        <v>91</v>
      </c>
    </row>
    <row r="137" spans="1:5" ht="10.8" thickBot="1">
      <c r="A137" s="13"/>
    </row>
    <row r="138" spans="1:5" ht="10.8" thickBot="1">
      <c r="A138" s="121">
        <v>4</v>
      </c>
      <c r="B138" s="123"/>
      <c r="C138" s="123"/>
      <c r="D138" s="123"/>
      <c r="E138" s="123"/>
    </row>
    <row r="139" spans="1:5" ht="10.8" thickBot="1">
      <c r="A139" s="143" t="s">
        <v>131</v>
      </c>
      <c r="B139" s="138" t="s">
        <v>91</v>
      </c>
      <c r="C139" s="138" t="s">
        <v>91</v>
      </c>
      <c r="D139" s="138" t="s">
        <v>91</v>
      </c>
      <c r="E139" s="138" t="s">
        <v>91</v>
      </c>
    </row>
    <row r="140" spans="1:5" ht="10.8" thickBot="1">
      <c r="A140" s="143" t="s">
        <v>132</v>
      </c>
      <c r="B140" s="138" t="s">
        <v>91</v>
      </c>
      <c r="C140" s="138" t="s">
        <v>91</v>
      </c>
      <c r="D140" s="138" t="s">
        <v>91</v>
      </c>
      <c r="E140" s="138" t="s">
        <v>91</v>
      </c>
    </row>
    <row r="141" spans="1:5" ht="10.8" thickBot="1">
      <c r="A141" s="143" t="s">
        <v>133</v>
      </c>
      <c r="B141" s="138" t="s">
        <v>91</v>
      </c>
      <c r="C141" s="138" t="s">
        <v>91</v>
      </c>
      <c r="D141" s="138" t="s">
        <v>91</v>
      </c>
      <c r="E141" s="138" t="s">
        <v>91</v>
      </c>
    </row>
    <row r="142" spans="1:5" ht="10.8" thickBot="1">
      <c r="A142" s="143" t="s">
        <v>134</v>
      </c>
      <c r="B142" s="138" t="s">
        <v>91</v>
      </c>
      <c r="C142" s="138" t="s">
        <v>91</v>
      </c>
      <c r="D142" s="138" t="s">
        <v>91</v>
      </c>
      <c r="E142" s="138" t="s">
        <v>91</v>
      </c>
    </row>
    <row r="143" spans="1:5" ht="10.8" thickBot="1">
      <c r="A143" s="143" t="s">
        <v>135</v>
      </c>
      <c r="B143" s="138" t="s">
        <v>91</v>
      </c>
      <c r="C143" s="138" t="s">
        <v>91</v>
      </c>
      <c r="D143" s="138" t="s">
        <v>91</v>
      </c>
      <c r="E143" s="138" t="s">
        <v>91</v>
      </c>
    </row>
    <row r="144" spans="1:5">
      <c r="A144" s="143" t="s">
        <v>136</v>
      </c>
      <c r="B144" s="138" t="s">
        <v>91</v>
      </c>
      <c r="C144" s="138" t="s">
        <v>91</v>
      </c>
      <c r="D144" s="138" t="s">
        <v>91</v>
      </c>
    </row>
    <row r="146" spans="1:4">
      <c r="A146" s="13" t="s">
        <v>137</v>
      </c>
    </row>
    <row r="147" spans="1:4" ht="10.8" thickBot="1"/>
    <row r="148" spans="1:4" ht="31.2" thickBot="1">
      <c r="A148" s="11"/>
      <c r="B148" s="12" t="s">
        <v>138</v>
      </c>
      <c r="C148" s="12" t="s">
        <v>139</v>
      </c>
      <c r="D148" s="12" t="s">
        <v>140</v>
      </c>
    </row>
    <row r="149" spans="1:4" ht="72" thickBot="1">
      <c r="A149" s="131">
        <v>0</v>
      </c>
      <c r="B149" s="133" t="s">
        <v>141</v>
      </c>
      <c r="C149" s="133" t="s">
        <v>142</v>
      </c>
      <c r="D149" s="133" t="s">
        <v>143</v>
      </c>
    </row>
    <row r="150" spans="1:4" ht="10.8" thickBot="1">
      <c r="A150" s="126">
        <v>1</v>
      </c>
      <c r="B150" s="127" t="s">
        <v>91</v>
      </c>
      <c r="C150" s="128" t="s">
        <v>91</v>
      </c>
      <c r="D150" s="128" t="s">
        <v>91</v>
      </c>
    </row>
    <row r="151" spans="1:4" ht="10.8" thickBot="1">
      <c r="A151" s="126">
        <v>2</v>
      </c>
      <c r="B151" s="127" t="s">
        <v>91</v>
      </c>
      <c r="C151" s="128" t="s">
        <v>91</v>
      </c>
      <c r="D151" s="128" t="s">
        <v>91</v>
      </c>
    </row>
    <row r="152" spans="1:4" ht="10.8" thickBot="1">
      <c r="A152" s="126">
        <v>3</v>
      </c>
      <c r="B152" s="127" t="s">
        <v>91</v>
      </c>
      <c r="C152" s="128" t="s">
        <v>91</v>
      </c>
      <c r="D152" s="128" t="s">
        <v>91</v>
      </c>
    </row>
    <row r="153" spans="1:4" ht="10.8" thickBot="1">
      <c r="A153" s="126">
        <v>4</v>
      </c>
      <c r="B153" s="127" t="s">
        <v>91</v>
      </c>
      <c r="C153" s="128" t="s">
        <v>91</v>
      </c>
      <c r="D153" s="128" t="s">
        <v>91</v>
      </c>
    </row>
    <row r="154" spans="1:4" ht="10.8" thickBot="1">
      <c r="A154" s="126">
        <v>5</v>
      </c>
      <c r="B154" s="128" t="s">
        <v>91</v>
      </c>
      <c r="C154" s="128" t="s">
        <v>91</v>
      </c>
      <c r="D154" s="128" t="s">
        <v>91</v>
      </c>
    </row>
    <row r="155" spans="1:4" ht="10.8" thickBot="1">
      <c r="A155" s="126">
        <v>6</v>
      </c>
      <c r="B155" s="128" t="s">
        <v>91</v>
      </c>
      <c r="C155" s="128" t="s">
        <v>91</v>
      </c>
      <c r="D155" s="128" t="s">
        <v>91</v>
      </c>
    </row>
    <row r="156" spans="1:4" ht="10.8" thickBot="1">
      <c r="A156" s="126">
        <v>7</v>
      </c>
      <c r="B156" s="128" t="s">
        <v>91</v>
      </c>
      <c r="C156" s="128" t="s">
        <v>91</v>
      </c>
      <c r="D156" s="128" t="s">
        <v>91</v>
      </c>
    </row>
    <row r="157" spans="1:4" ht="10.8" thickBot="1">
      <c r="A157" s="126">
        <v>8</v>
      </c>
      <c r="B157" s="128" t="s">
        <v>91</v>
      </c>
      <c r="C157" s="128" t="s">
        <v>91</v>
      </c>
      <c r="D157" s="128" t="s">
        <v>91</v>
      </c>
    </row>
    <row r="158" spans="1:4" ht="10.8" thickBot="1">
      <c r="A158" s="126">
        <v>9</v>
      </c>
      <c r="B158" s="128" t="s">
        <v>91</v>
      </c>
      <c r="C158" s="128" t="s">
        <v>91</v>
      </c>
      <c r="D158" s="128" t="s">
        <v>91</v>
      </c>
    </row>
    <row r="159" spans="1:4" ht="10.8" thickBot="1">
      <c r="A159" s="126">
        <v>10</v>
      </c>
      <c r="B159" s="128" t="s">
        <v>91</v>
      </c>
      <c r="C159" s="128" t="s">
        <v>91</v>
      </c>
      <c r="D159" s="128" t="s">
        <v>91</v>
      </c>
    </row>
    <row r="160" spans="1:4" ht="10.8" thickBot="1">
      <c r="A160" s="126">
        <v>11</v>
      </c>
      <c r="B160" s="128" t="s">
        <v>91</v>
      </c>
      <c r="C160" s="128" t="s">
        <v>91</v>
      </c>
      <c r="D160" s="128" t="s">
        <v>91</v>
      </c>
    </row>
    <row r="161" spans="1:4" ht="10.8" thickBot="1">
      <c r="A161" s="126">
        <v>12</v>
      </c>
      <c r="B161" s="128" t="s">
        <v>91</v>
      </c>
      <c r="C161" s="128" t="s">
        <v>91</v>
      </c>
      <c r="D161" s="128" t="s">
        <v>91</v>
      </c>
    </row>
    <row r="162" spans="1:4" ht="10.8" thickBot="1">
      <c r="A162" s="126">
        <v>13</v>
      </c>
      <c r="B162" s="128" t="s">
        <v>91</v>
      </c>
      <c r="C162" s="128" t="s">
        <v>91</v>
      </c>
      <c r="D162" s="128" t="s">
        <v>91</v>
      </c>
    </row>
    <row r="163" spans="1:4" ht="10.8" thickBot="1">
      <c r="A163" s="126">
        <v>14</v>
      </c>
      <c r="B163" s="128" t="s">
        <v>91</v>
      </c>
      <c r="C163" s="128" t="s">
        <v>91</v>
      </c>
      <c r="D163" s="128" t="s">
        <v>91</v>
      </c>
    </row>
    <row r="164" spans="1:4" ht="10.8" thickBot="1">
      <c r="A164" s="126">
        <v>15</v>
      </c>
      <c r="B164" s="128" t="s">
        <v>91</v>
      </c>
      <c r="C164" s="128" t="s">
        <v>91</v>
      </c>
      <c r="D164" s="128" t="s">
        <v>91</v>
      </c>
    </row>
    <row r="166" spans="1:4" ht="10.8" thickBot="1"/>
    <row r="167" spans="1:4" ht="21" thickBot="1">
      <c r="A167" s="121"/>
      <c r="B167" s="123" t="s">
        <v>128</v>
      </c>
    </row>
    <row r="168" spans="1:4" ht="10.8" thickBot="1">
      <c r="A168" s="137">
        <v>1</v>
      </c>
      <c r="B168" s="138" t="s">
        <v>91</v>
      </c>
    </row>
    <row r="169" spans="1:4" ht="10.8" thickBot="1">
      <c r="A169" s="137">
        <v>2</v>
      </c>
      <c r="B169" s="138" t="s">
        <v>91</v>
      </c>
    </row>
    <row r="170" spans="1:4">
      <c r="A170" s="137">
        <v>3</v>
      </c>
      <c r="B170" s="138" t="s">
        <v>91</v>
      </c>
    </row>
  </sheetData>
  <customSheetViews>
    <customSheetView guid="{507F482F-13C0-4805-AED4-AEDBC347912B}" showPageBreaks="1"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1"/>
      <headerFooter>
        <oddHeader>&amp;C1. Miljøledelse og handlingsplaner</oddHeader>
        <oddFooter>Side &amp;P af &amp;N</oddFooter>
      </headerFooter>
    </customSheetView>
    <customSheetView guid="{A1D9BC16-97D5-4B07-B3B4-7722A1CAE2B0}"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2"/>
      <headerFooter>
        <oddHeader>&amp;C1. Miljøledelse og handlingsplaner</oddHeader>
        <oddFooter>Side &amp;P af &amp;N</oddFooter>
      </headerFooter>
    </customSheetView>
    <customSheetView guid="{BD3BB644-FD58-43C6-8156-1BD0BBDEEE88}"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3"/>
      <headerFooter>
        <oddHeader>&amp;C1. Miljøledelse og handlingsplaner</oddHeader>
        <oddFooter>Side &amp;P af &amp;N</oddFooter>
      </headerFooter>
    </customSheetView>
  </customSheetViews>
  <mergeCells count="1">
    <mergeCell ref="A70:A72"/>
  </mergeCells>
  <pageMargins left="0.7" right="0.7" top="0.75" bottom="0.75" header="0.3" footer="0.3"/>
  <pageSetup paperSize="9" orientation="portrait" r:id="rId4"/>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M85"/>
  <sheetViews>
    <sheetView topLeftCell="C38" zoomScaleNormal="100" zoomScaleSheetLayoutView="100" workbookViewId="0">
      <selection activeCell="B6" sqref="B6"/>
    </sheetView>
  </sheetViews>
  <sheetFormatPr defaultRowHeight="14.4"/>
  <cols>
    <col min="1" max="4" width="9.33203125" bestFit="1" customWidth="1"/>
    <col min="5" max="5" width="10.6640625" customWidth="1"/>
    <col min="6" max="7" width="9.6640625" bestFit="1" customWidth="1"/>
    <col min="8" max="8" width="12.33203125" customWidth="1"/>
    <col min="9" max="9" width="6" customWidth="1"/>
    <col min="10" max="10" width="46.6640625" customWidth="1"/>
    <col min="13" max="13" width="10.44140625" customWidth="1"/>
  </cols>
  <sheetData>
    <row r="1" spans="1:13">
      <c r="A1" s="13" t="s">
        <v>164</v>
      </c>
      <c r="B1" s="7"/>
      <c r="C1" s="8"/>
      <c r="D1" s="6" t="s">
        <v>144</v>
      </c>
      <c r="E1" s="9">
        <v>37</v>
      </c>
      <c r="F1" s="6"/>
      <c r="G1" s="6" t="s">
        <v>145</v>
      </c>
      <c r="J1" s="72" t="s">
        <v>192</v>
      </c>
      <c r="K1" s="61"/>
      <c r="L1" s="61"/>
      <c r="M1" s="61"/>
    </row>
    <row r="2" spans="1:13" ht="27">
      <c r="A2" s="45"/>
      <c r="B2" s="45" t="s">
        <v>146</v>
      </c>
      <c r="C2" s="45" t="s">
        <v>147</v>
      </c>
      <c r="D2" s="45" t="s">
        <v>148</v>
      </c>
      <c r="E2" s="45" t="s">
        <v>149</v>
      </c>
      <c r="F2" s="45" t="s">
        <v>150</v>
      </c>
      <c r="G2" s="45" t="s">
        <v>151</v>
      </c>
      <c r="H2" s="45" t="s">
        <v>152</v>
      </c>
      <c r="J2" s="62" t="s">
        <v>208</v>
      </c>
      <c r="K2" s="62" t="s">
        <v>166</v>
      </c>
      <c r="L2" s="62" t="s">
        <v>167</v>
      </c>
      <c r="M2" s="62" t="s">
        <v>168</v>
      </c>
    </row>
    <row r="3" spans="1:13">
      <c r="A3" s="14">
        <v>0</v>
      </c>
      <c r="B3" s="15">
        <v>40189</v>
      </c>
      <c r="C3" s="16">
        <v>17700</v>
      </c>
      <c r="D3" s="16">
        <v>3500</v>
      </c>
      <c r="E3" s="16">
        <v>30</v>
      </c>
      <c r="F3" s="16">
        <f>(E1*D3)/E3</f>
        <v>4316.666666666667</v>
      </c>
      <c r="G3" s="16">
        <f>D3/E3*30.5</f>
        <v>3558.3333333333335</v>
      </c>
      <c r="H3" s="17">
        <f>G3*E1</f>
        <v>131658.33333333334</v>
      </c>
      <c r="J3" s="65" t="s">
        <v>193</v>
      </c>
      <c r="K3" s="63">
        <v>7</v>
      </c>
      <c r="L3" s="64"/>
      <c r="M3" s="64"/>
    </row>
    <row r="4" spans="1:13">
      <c r="A4" s="14">
        <v>0</v>
      </c>
      <c r="B4" s="15">
        <v>40221</v>
      </c>
      <c r="C4" s="16">
        <v>22500</v>
      </c>
      <c r="D4" s="16">
        <f>C4-C3</f>
        <v>4800</v>
      </c>
      <c r="E4" s="16">
        <f>B4-B3</f>
        <v>32</v>
      </c>
      <c r="F4" s="16">
        <f>D4*E1/E4</f>
        <v>5550</v>
      </c>
      <c r="G4" s="16">
        <f>D4/E4*30.5</f>
        <v>4575</v>
      </c>
      <c r="H4" s="17">
        <f>G4*E1</f>
        <v>169275</v>
      </c>
      <c r="J4" s="65" t="s">
        <v>169</v>
      </c>
      <c r="K4" s="63">
        <v>8</v>
      </c>
      <c r="L4" s="64"/>
      <c r="M4" s="64"/>
    </row>
    <row r="5" spans="1:13">
      <c r="A5" s="18" t="s">
        <v>153</v>
      </c>
      <c r="B5" s="19"/>
      <c r="C5" s="20"/>
      <c r="D5" s="21"/>
      <c r="E5" s="22" t="s">
        <v>91</v>
      </c>
      <c r="F5" s="21"/>
      <c r="G5" s="22"/>
      <c r="H5" s="23" t="s">
        <v>91</v>
      </c>
      <c r="J5" s="65" t="s">
        <v>170</v>
      </c>
      <c r="K5" s="63">
        <v>3.75</v>
      </c>
      <c r="L5" s="64"/>
      <c r="M5" s="64"/>
    </row>
    <row r="6" spans="1:13">
      <c r="A6" s="18">
        <v>1</v>
      </c>
      <c r="B6" s="162"/>
      <c r="C6" s="20"/>
      <c r="D6" s="21">
        <f>C6-C5</f>
        <v>0</v>
      </c>
      <c r="E6" s="22">
        <f>B6-B5</f>
        <v>0</v>
      </c>
      <c r="F6" s="21" t="e">
        <f>D6*E1/E6</f>
        <v>#DIV/0!</v>
      </c>
      <c r="G6" s="21" t="e">
        <f>D6/E6*30.5</f>
        <v>#DIV/0!</v>
      </c>
      <c r="H6" s="23" t="e">
        <f>G6*E1</f>
        <v>#DIV/0!</v>
      </c>
      <c r="J6" s="65" t="s">
        <v>171</v>
      </c>
      <c r="K6" s="63">
        <v>37</v>
      </c>
      <c r="L6" s="64"/>
      <c r="M6" s="64"/>
    </row>
    <row r="7" spans="1:13">
      <c r="A7" s="18">
        <v>2</v>
      </c>
      <c r="B7" s="19"/>
      <c r="C7" s="20"/>
      <c r="D7" s="21">
        <f t="shared" ref="D7:D24" si="0">C7-C6</f>
        <v>0</v>
      </c>
      <c r="E7" s="22">
        <f t="shared" ref="E7:E24" si="1">B7-B6</f>
        <v>0</v>
      </c>
      <c r="F7" s="21" t="e">
        <f>D7*E1/E7</f>
        <v>#DIV/0!</v>
      </c>
      <c r="G7" s="21" t="e">
        <f t="shared" ref="G7:G24" si="2">D7/E7*30.5</f>
        <v>#DIV/0!</v>
      </c>
      <c r="H7" s="23" t="e">
        <f>G7*E1</f>
        <v>#DIV/0!</v>
      </c>
      <c r="J7" s="65" t="s">
        <v>172</v>
      </c>
      <c r="K7" s="63">
        <v>365</v>
      </c>
      <c r="L7" s="64"/>
      <c r="M7" s="64"/>
    </row>
    <row r="8" spans="1:13">
      <c r="A8" s="18">
        <v>3</v>
      </c>
      <c r="B8" s="19" t="s">
        <v>91</v>
      </c>
      <c r="C8" s="20" t="s">
        <v>91</v>
      </c>
      <c r="D8" s="21" t="e">
        <f t="shared" si="0"/>
        <v>#VALUE!</v>
      </c>
      <c r="E8" s="22" t="e">
        <f t="shared" si="1"/>
        <v>#VALUE!</v>
      </c>
      <c r="F8" s="21" t="e">
        <f t="shared" ref="F8" si="3">D8*E3/E8</f>
        <v>#VALUE!</v>
      </c>
      <c r="G8" s="21" t="e">
        <f t="shared" si="2"/>
        <v>#VALUE!</v>
      </c>
      <c r="H8" s="23" t="e">
        <f>G8*E1</f>
        <v>#VALUE!</v>
      </c>
      <c r="J8" s="65" t="s">
        <v>191</v>
      </c>
      <c r="K8" s="63">
        <v>100</v>
      </c>
      <c r="L8" s="64"/>
      <c r="M8" s="64"/>
    </row>
    <row r="9" spans="1:13">
      <c r="A9" s="18">
        <v>4</v>
      </c>
      <c r="B9" s="19" t="s">
        <v>91</v>
      </c>
      <c r="C9" s="20" t="s">
        <v>91</v>
      </c>
      <c r="D9" s="21" t="e">
        <f t="shared" si="0"/>
        <v>#VALUE!</v>
      </c>
      <c r="E9" s="22" t="e">
        <f t="shared" si="1"/>
        <v>#VALUE!</v>
      </c>
      <c r="F9" s="21" t="e">
        <f>D9*E3/E9</f>
        <v>#VALUE!</v>
      </c>
      <c r="G9" s="21" t="e">
        <f t="shared" si="2"/>
        <v>#VALUE!</v>
      </c>
      <c r="H9" s="23" t="e">
        <f t="shared" ref="H9" si="4">G9*E4</f>
        <v>#VALUE!</v>
      </c>
      <c r="J9" s="65" t="s">
        <v>173</v>
      </c>
      <c r="K9" s="63">
        <v>0.6</v>
      </c>
      <c r="L9" s="64"/>
      <c r="M9" s="64"/>
    </row>
    <row r="10" spans="1:13">
      <c r="A10" s="18">
        <v>5</v>
      </c>
      <c r="B10" s="19" t="s">
        <v>91</v>
      </c>
      <c r="C10" s="20" t="s">
        <v>91</v>
      </c>
      <c r="D10" s="21" t="e">
        <f t="shared" si="0"/>
        <v>#VALUE!</v>
      </c>
      <c r="E10" s="22" t="e">
        <f t="shared" si="1"/>
        <v>#VALUE!</v>
      </c>
      <c r="F10" s="21" t="e">
        <f>D10*E3/E10</f>
        <v>#VALUE!</v>
      </c>
      <c r="G10" s="21" t="e">
        <f t="shared" si="2"/>
        <v>#VALUE!</v>
      </c>
      <c r="H10" s="23" t="e">
        <f>G10*E1</f>
        <v>#VALUE!</v>
      </c>
      <c r="J10" s="65" t="s">
        <v>174</v>
      </c>
      <c r="K10" s="63">
        <v>1500</v>
      </c>
      <c r="L10" s="64"/>
      <c r="M10" s="64"/>
    </row>
    <row r="11" spans="1:13">
      <c r="A11" s="18">
        <v>6</v>
      </c>
      <c r="B11" s="19" t="s">
        <v>91</v>
      </c>
      <c r="C11" s="20" t="s">
        <v>91</v>
      </c>
      <c r="D11" s="21" t="e">
        <f t="shared" si="0"/>
        <v>#VALUE!</v>
      </c>
      <c r="E11" s="22" t="e">
        <f t="shared" si="1"/>
        <v>#VALUE!</v>
      </c>
      <c r="F11" s="21" t="e">
        <f>D11*E3/E11</f>
        <v>#VALUE!</v>
      </c>
      <c r="G11" s="21" t="e">
        <f t="shared" si="2"/>
        <v>#VALUE!</v>
      </c>
      <c r="H11" s="23" t="e">
        <f>G11*E1</f>
        <v>#VALUE!</v>
      </c>
      <c r="J11" s="65" t="s">
        <v>175</v>
      </c>
      <c r="K11" s="63">
        <v>0</v>
      </c>
      <c r="L11" s="64"/>
      <c r="M11" s="64"/>
    </row>
    <row r="12" spans="1:13">
      <c r="A12" s="18">
        <v>7</v>
      </c>
      <c r="B12" s="19" t="s">
        <v>91</v>
      </c>
      <c r="C12" s="20" t="s">
        <v>91</v>
      </c>
      <c r="D12" s="21" t="e">
        <f t="shared" si="0"/>
        <v>#VALUE!</v>
      </c>
      <c r="E12" s="22" t="e">
        <f t="shared" si="1"/>
        <v>#VALUE!</v>
      </c>
      <c r="F12" s="21" t="e">
        <f>D12*E3/E12</f>
        <v>#VALUE!</v>
      </c>
      <c r="G12" s="21" t="e">
        <f t="shared" si="2"/>
        <v>#VALUE!</v>
      </c>
      <c r="H12" s="23" t="e">
        <f>G12*E1</f>
        <v>#VALUE!</v>
      </c>
      <c r="J12" s="65" t="s">
        <v>176</v>
      </c>
      <c r="K12" s="64"/>
      <c r="L12" s="66">
        <f>K3*K4*K7*K8*K9</f>
        <v>1226400</v>
      </c>
      <c r="M12" s="67">
        <f>L12*K6/1000</f>
        <v>45376.800000000003</v>
      </c>
    </row>
    <row r="13" spans="1:13">
      <c r="A13" s="18">
        <v>8</v>
      </c>
      <c r="B13" s="19" t="s">
        <v>91</v>
      </c>
      <c r="C13" s="20" t="s">
        <v>91</v>
      </c>
      <c r="D13" s="21" t="e">
        <f t="shared" si="0"/>
        <v>#VALUE!</v>
      </c>
      <c r="E13" s="22" t="e">
        <f t="shared" si="1"/>
        <v>#VALUE!</v>
      </c>
      <c r="F13" s="21" t="e">
        <f>D13*E3/E13</f>
        <v>#VALUE!</v>
      </c>
      <c r="G13" s="21" t="e">
        <f t="shared" si="2"/>
        <v>#VALUE!</v>
      </c>
      <c r="H13" s="23" t="e">
        <f>G13*E1</f>
        <v>#VALUE!</v>
      </c>
      <c r="J13" s="65" t="s">
        <v>177</v>
      </c>
      <c r="K13" s="64"/>
      <c r="L13" s="66">
        <f>K3*K5*K7*K8*K9</f>
        <v>574875</v>
      </c>
      <c r="M13" s="67">
        <f>L13*K6/1000</f>
        <v>21270.375</v>
      </c>
    </row>
    <row r="14" spans="1:13">
      <c r="A14" s="18">
        <v>9</v>
      </c>
      <c r="B14" s="19" t="s">
        <v>91</v>
      </c>
      <c r="C14" s="20" t="s">
        <v>91</v>
      </c>
      <c r="D14" s="21" t="e">
        <f t="shared" si="0"/>
        <v>#VALUE!</v>
      </c>
      <c r="E14" s="22" t="e">
        <f t="shared" si="1"/>
        <v>#VALUE!</v>
      </c>
      <c r="F14" s="21" t="e">
        <f>D14*E3/E14</f>
        <v>#VALUE!</v>
      </c>
      <c r="G14" s="21" t="e">
        <f t="shared" si="2"/>
        <v>#VALUE!</v>
      </c>
      <c r="H14" s="23" t="e">
        <f>G14*E1</f>
        <v>#VALUE!</v>
      </c>
      <c r="J14" s="65" t="s">
        <v>178</v>
      </c>
      <c r="K14" s="68"/>
      <c r="L14" s="66">
        <f>L12-L13</f>
        <v>651525</v>
      </c>
      <c r="M14" s="67">
        <f>M12-M13</f>
        <v>24106.425000000003</v>
      </c>
    </row>
    <row r="15" spans="1:13">
      <c r="A15" s="18">
        <v>10</v>
      </c>
      <c r="B15" s="19" t="s">
        <v>91</v>
      </c>
      <c r="C15" s="20" t="s">
        <v>91</v>
      </c>
      <c r="D15" s="21" t="e">
        <f t="shared" si="0"/>
        <v>#VALUE!</v>
      </c>
      <c r="E15" s="22" t="e">
        <f t="shared" si="1"/>
        <v>#VALUE!</v>
      </c>
      <c r="F15" s="21" t="e">
        <f>D15*E3/E15</f>
        <v>#VALUE!</v>
      </c>
      <c r="G15" s="21" t="e">
        <f t="shared" si="2"/>
        <v>#VALUE!</v>
      </c>
      <c r="H15" s="23" t="e">
        <f>G15*E1</f>
        <v>#VALUE!</v>
      </c>
      <c r="J15" s="65" t="s">
        <v>179</v>
      </c>
      <c r="K15" s="64"/>
      <c r="L15" s="69"/>
      <c r="M15" s="70">
        <f>(K10+K11)*K8/M14</f>
        <v>6.2224075116903474</v>
      </c>
    </row>
    <row r="16" spans="1:13">
      <c r="A16" s="18">
        <v>11</v>
      </c>
      <c r="B16" s="19" t="s">
        <v>91</v>
      </c>
      <c r="C16" s="20" t="s">
        <v>91</v>
      </c>
      <c r="D16" s="21" t="e">
        <f t="shared" si="0"/>
        <v>#VALUE!</v>
      </c>
      <c r="E16" s="22" t="e">
        <f t="shared" si="1"/>
        <v>#VALUE!</v>
      </c>
      <c r="F16" s="21" t="e">
        <f>D16*E3/E16</f>
        <v>#VALUE!</v>
      </c>
      <c r="G16" s="21" t="e">
        <f t="shared" si="2"/>
        <v>#VALUE!</v>
      </c>
      <c r="H16" s="23" t="e">
        <f>G16*E1</f>
        <v>#VALUE!</v>
      </c>
      <c r="J16" s="71" t="s">
        <v>180</v>
      </c>
      <c r="K16" s="64"/>
      <c r="L16" s="66">
        <f>L14*10</f>
        <v>6515250</v>
      </c>
      <c r="M16" s="67">
        <f>(M14*10)-((K10+K11)*100)</f>
        <v>91064.250000000029</v>
      </c>
    </row>
    <row r="17" spans="1:13">
      <c r="A17" s="18">
        <v>13</v>
      </c>
      <c r="B17" s="19" t="s">
        <v>91</v>
      </c>
      <c r="C17" s="20" t="s">
        <v>91</v>
      </c>
      <c r="D17" s="21" t="e">
        <f t="shared" si="0"/>
        <v>#VALUE!</v>
      </c>
      <c r="E17" s="22" t="e">
        <f t="shared" si="1"/>
        <v>#VALUE!</v>
      </c>
      <c r="F17" s="21" t="e">
        <f>D17*E3/E17</f>
        <v>#VALUE!</v>
      </c>
      <c r="G17" s="21" t="e">
        <f t="shared" si="2"/>
        <v>#VALUE!</v>
      </c>
      <c r="H17" s="23" t="e">
        <f>G17*E1</f>
        <v>#VALUE!</v>
      </c>
    </row>
    <row r="18" spans="1:13">
      <c r="A18" s="18">
        <v>14</v>
      </c>
      <c r="B18" s="19" t="s">
        <v>91</v>
      </c>
      <c r="C18" s="20" t="s">
        <v>91</v>
      </c>
      <c r="D18" s="21" t="e">
        <f t="shared" si="0"/>
        <v>#VALUE!</v>
      </c>
      <c r="E18" s="22" t="e">
        <f t="shared" si="1"/>
        <v>#VALUE!</v>
      </c>
      <c r="F18" s="21" t="e">
        <f>D18*E3/E18</f>
        <v>#VALUE!</v>
      </c>
      <c r="G18" s="21" t="e">
        <f t="shared" si="2"/>
        <v>#VALUE!</v>
      </c>
      <c r="H18" s="23" t="e">
        <f>G18*E1</f>
        <v>#VALUE!</v>
      </c>
      <c r="J18" s="46" t="s">
        <v>209</v>
      </c>
      <c r="K18" s="46" t="s">
        <v>166</v>
      </c>
      <c r="L18" s="46" t="s">
        <v>167</v>
      </c>
      <c r="M18" s="46" t="s">
        <v>168</v>
      </c>
    </row>
    <row r="19" spans="1:13">
      <c r="A19" s="18">
        <v>15</v>
      </c>
      <c r="B19" s="19" t="s">
        <v>91</v>
      </c>
      <c r="C19" s="20" t="s">
        <v>91</v>
      </c>
      <c r="D19" s="21" t="e">
        <f t="shared" si="0"/>
        <v>#VALUE!</v>
      </c>
      <c r="E19" s="22" t="e">
        <f t="shared" si="1"/>
        <v>#VALUE!</v>
      </c>
      <c r="F19" s="21" t="e">
        <f>D19*E3/E19</f>
        <v>#VALUE!</v>
      </c>
      <c r="G19" s="21" t="e">
        <f t="shared" si="2"/>
        <v>#VALUE!</v>
      </c>
      <c r="H19" s="23" t="e">
        <f>G19*E1</f>
        <v>#VALUE!</v>
      </c>
      <c r="J19" s="49" t="s">
        <v>194</v>
      </c>
      <c r="K19" s="47">
        <v>2</v>
      </c>
      <c r="L19" s="48"/>
      <c r="M19" s="48"/>
    </row>
    <row r="20" spans="1:13">
      <c r="A20" s="18">
        <v>16</v>
      </c>
      <c r="B20" s="19" t="s">
        <v>91</v>
      </c>
      <c r="C20" s="20" t="s">
        <v>91</v>
      </c>
      <c r="D20" s="21" t="e">
        <f t="shared" si="0"/>
        <v>#VALUE!</v>
      </c>
      <c r="E20" s="22" t="e">
        <f t="shared" si="1"/>
        <v>#VALUE!</v>
      </c>
      <c r="F20" s="21" t="e">
        <f>D20*E3/E20</f>
        <v>#VALUE!</v>
      </c>
      <c r="G20" s="21" t="e">
        <f t="shared" si="2"/>
        <v>#VALUE!</v>
      </c>
      <c r="H20" s="23" t="e">
        <f>G20*E1</f>
        <v>#VALUE!</v>
      </c>
      <c r="J20" s="49" t="s">
        <v>195</v>
      </c>
      <c r="K20" s="47">
        <v>4</v>
      </c>
      <c r="L20" s="48"/>
      <c r="M20" s="48"/>
    </row>
    <row r="21" spans="1:13">
      <c r="A21" s="18">
        <v>17</v>
      </c>
      <c r="B21" s="19" t="s">
        <v>91</v>
      </c>
      <c r="C21" s="20" t="s">
        <v>91</v>
      </c>
      <c r="D21" s="21" t="e">
        <f t="shared" si="0"/>
        <v>#VALUE!</v>
      </c>
      <c r="E21" s="22" t="e">
        <f t="shared" si="1"/>
        <v>#VALUE!</v>
      </c>
      <c r="F21" s="21" t="e">
        <f>D21*E3/E21</f>
        <v>#VALUE!</v>
      </c>
      <c r="G21" s="21" t="e">
        <f t="shared" si="2"/>
        <v>#VALUE!</v>
      </c>
      <c r="H21" s="23" t="e">
        <f>G21*E1</f>
        <v>#VALUE!</v>
      </c>
      <c r="J21" s="49" t="s">
        <v>196</v>
      </c>
      <c r="K21" s="47">
        <v>0</v>
      </c>
      <c r="L21" s="48"/>
      <c r="M21" s="48"/>
    </row>
    <row r="22" spans="1:13">
      <c r="A22" s="18">
        <v>18</v>
      </c>
      <c r="B22" s="19" t="s">
        <v>91</v>
      </c>
      <c r="C22" s="20" t="s">
        <v>91</v>
      </c>
      <c r="D22" s="21" t="e">
        <f t="shared" si="0"/>
        <v>#VALUE!</v>
      </c>
      <c r="E22" s="22" t="e">
        <f t="shared" si="1"/>
        <v>#VALUE!</v>
      </c>
      <c r="F22" s="21" t="e">
        <f>D22*E3/E22</f>
        <v>#VALUE!</v>
      </c>
      <c r="G22" s="21" t="e">
        <f t="shared" si="2"/>
        <v>#VALUE!</v>
      </c>
      <c r="H22" s="23" t="e">
        <f>G22*E1</f>
        <v>#VALUE!</v>
      </c>
      <c r="J22" s="49" t="s">
        <v>171</v>
      </c>
      <c r="K22" s="47">
        <v>37</v>
      </c>
      <c r="L22" s="48"/>
      <c r="M22" s="48"/>
    </row>
    <row r="23" spans="1:13">
      <c r="A23" s="18">
        <v>19</v>
      </c>
      <c r="B23" s="19" t="s">
        <v>91</v>
      </c>
      <c r="C23" s="20" t="s">
        <v>91</v>
      </c>
      <c r="D23" s="21" t="e">
        <f t="shared" si="0"/>
        <v>#VALUE!</v>
      </c>
      <c r="E23" s="22" t="e">
        <f t="shared" si="1"/>
        <v>#VALUE!</v>
      </c>
      <c r="F23" s="21" t="e">
        <f>D23*E3/E23</f>
        <v>#VALUE!</v>
      </c>
      <c r="G23" s="21" t="e">
        <f t="shared" si="2"/>
        <v>#VALUE!</v>
      </c>
      <c r="H23" s="23" t="e">
        <f>G23*E1</f>
        <v>#VALUE!</v>
      </c>
      <c r="J23" s="49" t="s">
        <v>172</v>
      </c>
      <c r="K23" s="47">
        <v>365</v>
      </c>
      <c r="L23" s="48"/>
      <c r="M23" s="48"/>
    </row>
    <row r="24" spans="1:13">
      <c r="A24" s="18">
        <v>20</v>
      </c>
      <c r="B24" s="19" t="s">
        <v>91</v>
      </c>
      <c r="C24" s="20" t="s">
        <v>91</v>
      </c>
      <c r="D24" s="21" t="e">
        <f t="shared" si="0"/>
        <v>#VALUE!</v>
      </c>
      <c r="E24" s="22" t="e">
        <f t="shared" si="1"/>
        <v>#VALUE!</v>
      </c>
      <c r="F24" s="21" t="e">
        <f>D24*E3/E24</f>
        <v>#VALUE!</v>
      </c>
      <c r="G24" s="21" t="e">
        <f t="shared" si="2"/>
        <v>#VALUE!</v>
      </c>
      <c r="H24" s="23" t="e">
        <f>G24*E1</f>
        <v>#VALUE!</v>
      </c>
      <c r="J24" s="49" t="s">
        <v>197</v>
      </c>
      <c r="K24" s="47">
        <v>50</v>
      </c>
      <c r="L24" s="48"/>
      <c r="M24" s="48"/>
    </row>
    <row r="25" spans="1:13">
      <c r="A25" s="18"/>
      <c r="B25" s="19"/>
      <c r="C25" s="20"/>
      <c r="D25" s="21" t="s">
        <v>154</v>
      </c>
      <c r="E25" s="22" t="s">
        <v>154</v>
      </c>
      <c r="F25" s="22"/>
      <c r="G25" s="21"/>
      <c r="H25" s="23"/>
      <c r="J25" s="49" t="s">
        <v>198</v>
      </c>
      <c r="K25" s="47">
        <v>3786</v>
      </c>
      <c r="L25" s="48"/>
      <c r="M25" s="48"/>
    </row>
    <row r="26" spans="1:13">
      <c r="J26" s="49" t="s">
        <v>175</v>
      </c>
      <c r="K26" s="47">
        <v>500</v>
      </c>
      <c r="L26" s="48"/>
      <c r="M26" s="48"/>
    </row>
    <row r="27" spans="1:13">
      <c r="J27" s="49" t="s">
        <v>199</v>
      </c>
      <c r="K27" s="47">
        <v>134</v>
      </c>
      <c r="L27" s="48"/>
      <c r="M27" s="48"/>
    </row>
    <row r="28" spans="1:13">
      <c r="J28" s="49" t="s">
        <v>200</v>
      </c>
      <c r="K28" s="48"/>
      <c r="L28" s="50">
        <f>K19*K20*K23*K24</f>
        <v>146000</v>
      </c>
      <c r="M28" s="51">
        <f>L28*K22/1000</f>
        <v>5402</v>
      </c>
    </row>
    <row r="29" spans="1:13">
      <c r="J29" s="49" t="s">
        <v>201</v>
      </c>
      <c r="K29" s="48"/>
      <c r="L29" s="50">
        <f>K19*K21*K23*K24</f>
        <v>0</v>
      </c>
      <c r="M29" s="51">
        <f>((K19*K23*K24)/15000)*K27</f>
        <v>326.06666666666666</v>
      </c>
    </row>
    <row r="30" spans="1:13">
      <c r="J30" s="49" t="s">
        <v>178</v>
      </c>
      <c r="K30" s="52"/>
      <c r="L30" s="50">
        <f>L28-L29</f>
        <v>146000</v>
      </c>
      <c r="M30" s="51">
        <f>M28-M29</f>
        <v>5075.9333333333334</v>
      </c>
    </row>
    <row r="31" spans="1:13">
      <c r="J31" s="49" t="s">
        <v>179</v>
      </c>
      <c r="K31" s="48"/>
      <c r="L31" s="53"/>
      <c r="M31" s="54">
        <f>(K25+K26)/M30</f>
        <v>0.84437673202957753</v>
      </c>
    </row>
    <row r="32" spans="1:13">
      <c r="J32" s="73" t="s">
        <v>180</v>
      </c>
      <c r="K32" s="48"/>
      <c r="L32" s="50">
        <f>L30*10</f>
        <v>1460000</v>
      </c>
      <c r="M32" s="51">
        <f>(M30*10)-(K25+K26)</f>
        <v>46473.333333333336</v>
      </c>
    </row>
    <row r="38" spans="1:13" ht="15" thickBot="1">
      <c r="A38" s="13" t="s">
        <v>156</v>
      </c>
      <c r="B38" s="6" t="s">
        <v>155</v>
      </c>
      <c r="C38" s="10"/>
      <c r="D38" s="6"/>
      <c r="E38" s="6" t="s">
        <v>145</v>
      </c>
      <c r="F38" s="6"/>
      <c r="G38" s="6"/>
      <c r="J38" s="46" t="s">
        <v>165</v>
      </c>
      <c r="K38" s="46" t="s">
        <v>166</v>
      </c>
      <c r="L38" s="46" t="s">
        <v>167</v>
      </c>
      <c r="M38" s="46" t="s">
        <v>168</v>
      </c>
    </row>
    <row r="39" spans="1:13" ht="21" thickBot="1">
      <c r="A39" s="11"/>
      <c r="B39" s="12" t="s">
        <v>156</v>
      </c>
      <c r="C39" s="12" t="s">
        <v>147</v>
      </c>
      <c r="D39" s="12" t="s">
        <v>148</v>
      </c>
      <c r="E39" s="12" t="s">
        <v>157</v>
      </c>
      <c r="F39" s="12" t="s">
        <v>158</v>
      </c>
      <c r="G39" s="12" t="s">
        <v>159</v>
      </c>
      <c r="H39" s="12" t="s">
        <v>160</v>
      </c>
      <c r="J39" s="49" t="s">
        <v>210</v>
      </c>
      <c r="K39" s="47">
        <v>100</v>
      </c>
      <c r="L39" s="48"/>
      <c r="M39" s="48"/>
    </row>
    <row r="40" spans="1:13" ht="15" thickBot="1">
      <c r="A40" s="24">
        <v>0</v>
      </c>
      <c r="B40" s="25" t="s">
        <v>161</v>
      </c>
      <c r="C40" s="26">
        <v>14500</v>
      </c>
      <c r="D40" s="26">
        <v>12000</v>
      </c>
      <c r="E40" s="27">
        <v>37</v>
      </c>
      <c r="F40" s="28">
        <f>D40*E40</f>
        <v>444000</v>
      </c>
      <c r="G40" s="29">
        <v>40000</v>
      </c>
      <c r="H40" s="28"/>
      <c r="J40" s="49" t="s">
        <v>211</v>
      </c>
      <c r="K40" s="47">
        <v>0.5</v>
      </c>
      <c r="L40" s="48"/>
      <c r="M40" s="48"/>
    </row>
    <row r="41" spans="1:13" ht="15" thickBot="1">
      <c r="A41" s="30">
        <v>0</v>
      </c>
      <c r="B41" s="31" t="s">
        <v>162</v>
      </c>
      <c r="C41" s="32">
        <v>34400</v>
      </c>
      <c r="D41" s="32">
        <f>C41-C40</f>
        <v>19900</v>
      </c>
      <c r="E41" s="33">
        <v>37.25</v>
      </c>
      <c r="F41" s="28">
        <f>D41*E41</f>
        <v>741275</v>
      </c>
      <c r="G41" s="34">
        <v>45000</v>
      </c>
      <c r="H41" s="35">
        <f>F41/G41</f>
        <v>16.472777777777779</v>
      </c>
      <c r="J41" s="49" t="s">
        <v>203</v>
      </c>
      <c r="K41" s="47">
        <v>8</v>
      </c>
      <c r="L41" s="48"/>
      <c r="M41" s="48"/>
    </row>
    <row r="42" spans="1:13" ht="15" thickBot="1">
      <c r="A42" s="36">
        <v>1</v>
      </c>
      <c r="B42" s="37"/>
      <c r="C42" s="37"/>
      <c r="D42" s="38">
        <f>C42-C38</f>
        <v>0</v>
      </c>
      <c r="E42" s="39"/>
      <c r="F42" s="40">
        <f>D42*E42</f>
        <v>0</v>
      </c>
      <c r="G42" s="41"/>
      <c r="H42" s="40" t="e">
        <f>F42/G42</f>
        <v>#DIV/0!</v>
      </c>
      <c r="J42" s="49" t="s">
        <v>204</v>
      </c>
      <c r="K42" s="47">
        <v>4</v>
      </c>
      <c r="L42" s="48"/>
      <c r="M42" s="48"/>
    </row>
    <row r="43" spans="1:13" ht="15" thickBot="1">
      <c r="A43" s="36">
        <v>2</v>
      </c>
      <c r="B43" s="37"/>
      <c r="C43" s="37"/>
      <c r="D43" s="38">
        <f>C43-C42</f>
        <v>0</v>
      </c>
      <c r="E43" s="39"/>
      <c r="F43" s="40">
        <f t="shared" ref="F43:F61" si="5">D43*E43</f>
        <v>0</v>
      </c>
      <c r="G43" s="41"/>
      <c r="H43" s="40" t="e">
        <f>F43/G43</f>
        <v>#DIV/0!</v>
      </c>
      <c r="J43" s="49" t="s">
        <v>171</v>
      </c>
      <c r="K43" s="47">
        <v>37</v>
      </c>
      <c r="L43" s="48"/>
      <c r="M43" s="48"/>
    </row>
    <row r="44" spans="1:13" ht="15" thickBot="1">
      <c r="A44" s="36">
        <v>3</v>
      </c>
      <c r="B44" s="37" t="s">
        <v>91</v>
      </c>
      <c r="C44" s="37" t="s">
        <v>91</v>
      </c>
      <c r="D44" s="38" t="e">
        <f>C44-C43</f>
        <v>#VALUE!</v>
      </c>
      <c r="E44" s="39" t="s">
        <v>91</v>
      </c>
      <c r="F44" s="40" t="e">
        <f t="shared" si="5"/>
        <v>#VALUE!</v>
      </c>
      <c r="G44" s="41"/>
      <c r="H44" s="40" t="e">
        <f t="shared" ref="H44:H61" si="6">F44/G44</f>
        <v>#VALUE!</v>
      </c>
      <c r="J44" s="49" t="s">
        <v>205</v>
      </c>
      <c r="K44" s="47">
        <v>35</v>
      </c>
      <c r="L44" s="48"/>
      <c r="M44" s="48"/>
    </row>
    <row r="45" spans="1:13" ht="15" thickBot="1">
      <c r="A45" s="36">
        <v>4</v>
      </c>
      <c r="B45" s="37" t="s">
        <v>91</v>
      </c>
      <c r="C45" s="37" t="s">
        <v>91</v>
      </c>
      <c r="D45" s="38" t="e">
        <f t="shared" ref="D45:D60" si="7">C45-C44</f>
        <v>#VALUE!</v>
      </c>
      <c r="E45" s="39" t="s">
        <v>91</v>
      </c>
      <c r="F45" s="40" t="e">
        <f t="shared" si="5"/>
        <v>#VALUE!</v>
      </c>
      <c r="G45" s="41"/>
      <c r="H45" s="40" t="e">
        <f t="shared" si="6"/>
        <v>#VALUE!</v>
      </c>
      <c r="J45" s="49" t="s">
        <v>172</v>
      </c>
      <c r="K45" s="47">
        <v>365</v>
      </c>
      <c r="L45" s="48"/>
      <c r="M45" s="48"/>
    </row>
    <row r="46" spans="1:13" ht="15" thickBot="1">
      <c r="A46" s="36">
        <v>5</v>
      </c>
      <c r="B46" s="37" t="s">
        <v>91</v>
      </c>
      <c r="C46" s="37" t="s">
        <v>91</v>
      </c>
      <c r="D46" s="38" t="e">
        <f t="shared" si="7"/>
        <v>#VALUE!</v>
      </c>
      <c r="E46" s="39" t="s">
        <v>91</v>
      </c>
      <c r="F46" s="40" t="e">
        <f t="shared" si="5"/>
        <v>#VALUE!</v>
      </c>
      <c r="G46" s="41"/>
      <c r="H46" s="40" t="e">
        <f t="shared" si="6"/>
        <v>#VALUE!</v>
      </c>
      <c r="J46" s="49" t="s">
        <v>206</v>
      </c>
      <c r="K46" s="47">
        <v>50</v>
      </c>
      <c r="L46" s="48"/>
      <c r="M46" s="48"/>
    </row>
    <row r="47" spans="1:13" ht="15" thickBot="1">
      <c r="A47" s="36">
        <v>6</v>
      </c>
      <c r="B47" s="37" t="s">
        <v>91</v>
      </c>
      <c r="C47" s="37" t="s">
        <v>91</v>
      </c>
      <c r="D47" s="38" t="e">
        <f t="shared" si="7"/>
        <v>#VALUE!</v>
      </c>
      <c r="E47" s="39" t="s">
        <v>91</v>
      </c>
      <c r="F47" s="40" t="e">
        <f t="shared" si="5"/>
        <v>#VALUE!</v>
      </c>
      <c r="G47" s="41"/>
      <c r="H47" s="40" t="e">
        <f t="shared" si="6"/>
        <v>#VALUE!</v>
      </c>
      <c r="J47" s="49" t="s">
        <v>175</v>
      </c>
      <c r="K47" s="47">
        <v>0</v>
      </c>
      <c r="L47" s="48"/>
      <c r="M47" s="48"/>
    </row>
    <row r="48" spans="1:13" ht="15" thickBot="1">
      <c r="A48" s="36">
        <v>7</v>
      </c>
      <c r="B48" s="37" t="s">
        <v>91</v>
      </c>
      <c r="C48" s="37" t="s">
        <v>91</v>
      </c>
      <c r="D48" s="38" t="e">
        <f t="shared" si="7"/>
        <v>#VALUE!</v>
      </c>
      <c r="E48" s="39" t="s">
        <v>91</v>
      </c>
      <c r="F48" s="40" t="e">
        <f t="shared" si="5"/>
        <v>#VALUE!</v>
      </c>
      <c r="G48" s="41"/>
      <c r="H48" s="40" t="e">
        <f t="shared" si="6"/>
        <v>#VALUE!</v>
      </c>
      <c r="J48" s="49" t="s">
        <v>176</v>
      </c>
      <c r="K48" s="48"/>
      <c r="L48" s="50">
        <f>K39*K40*K41*K45</f>
        <v>146000</v>
      </c>
      <c r="M48" s="51">
        <f>(L48*K43+(0.3*K44*L48))/1000</f>
        <v>6935</v>
      </c>
    </row>
    <row r="49" spans="1:13" ht="15" thickBot="1">
      <c r="A49" s="36">
        <v>8</v>
      </c>
      <c r="B49" s="37" t="s">
        <v>91</v>
      </c>
      <c r="C49" s="37" t="s">
        <v>91</v>
      </c>
      <c r="D49" s="38" t="e">
        <f t="shared" si="7"/>
        <v>#VALUE!</v>
      </c>
      <c r="E49" s="39" t="s">
        <v>91</v>
      </c>
      <c r="F49" s="40" t="e">
        <f t="shared" si="5"/>
        <v>#VALUE!</v>
      </c>
      <c r="G49" s="41"/>
      <c r="H49" s="40" t="e">
        <f t="shared" si="6"/>
        <v>#VALUE!</v>
      </c>
      <c r="J49" s="49" t="s">
        <v>207</v>
      </c>
      <c r="K49" s="48"/>
      <c r="L49" s="50">
        <f>K39*K40*K42*K45</f>
        <v>73000</v>
      </c>
      <c r="M49" s="51">
        <f>(L49*K43+(0.3*K44*L49))/1000</f>
        <v>3467.5</v>
      </c>
    </row>
    <row r="50" spans="1:13" ht="15" thickBot="1">
      <c r="A50" s="36">
        <v>9</v>
      </c>
      <c r="B50" s="37" t="s">
        <v>91</v>
      </c>
      <c r="C50" s="37" t="s">
        <v>91</v>
      </c>
      <c r="D50" s="38" t="e">
        <f t="shared" si="7"/>
        <v>#VALUE!</v>
      </c>
      <c r="E50" s="39" t="s">
        <v>91</v>
      </c>
      <c r="F50" s="40" t="e">
        <f t="shared" si="5"/>
        <v>#VALUE!</v>
      </c>
      <c r="G50" s="41"/>
      <c r="H50" s="40" t="e">
        <f t="shared" si="6"/>
        <v>#VALUE!</v>
      </c>
      <c r="J50" s="49" t="s">
        <v>178</v>
      </c>
      <c r="K50" s="52"/>
      <c r="L50" s="50">
        <f>L48-L49</f>
        <v>73000</v>
      </c>
      <c r="M50" s="51">
        <f>M48-M49</f>
        <v>3467.5</v>
      </c>
    </row>
    <row r="51" spans="1:13" ht="15" thickBot="1">
      <c r="A51" s="36">
        <v>10</v>
      </c>
      <c r="B51" s="37" t="s">
        <v>91</v>
      </c>
      <c r="C51" s="37" t="s">
        <v>91</v>
      </c>
      <c r="D51" s="38" t="e">
        <f t="shared" si="7"/>
        <v>#VALUE!</v>
      </c>
      <c r="E51" s="39" t="s">
        <v>91</v>
      </c>
      <c r="F51" s="40" t="e">
        <f t="shared" si="5"/>
        <v>#VALUE!</v>
      </c>
      <c r="G51" s="41"/>
      <c r="H51" s="40" t="e">
        <f t="shared" si="6"/>
        <v>#VALUE!</v>
      </c>
      <c r="J51" s="49" t="s">
        <v>179</v>
      </c>
      <c r="K51" s="48"/>
      <c r="L51" s="53"/>
      <c r="M51" s="54">
        <f>(K46+K47)/M50</f>
        <v>1.4419610670511895E-2</v>
      </c>
    </row>
    <row r="52" spans="1:13" ht="15" thickBot="1">
      <c r="A52" s="36">
        <v>11</v>
      </c>
      <c r="B52" s="37" t="s">
        <v>91</v>
      </c>
      <c r="C52" s="37" t="s">
        <v>91</v>
      </c>
      <c r="D52" s="38" t="e">
        <f t="shared" si="7"/>
        <v>#VALUE!</v>
      </c>
      <c r="E52" s="39" t="s">
        <v>91</v>
      </c>
      <c r="F52" s="40" t="e">
        <f t="shared" si="5"/>
        <v>#VALUE!</v>
      </c>
      <c r="G52" s="41"/>
      <c r="H52" s="40" t="e">
        <f t="shared" si="6"/>
        <v>#VALUE!</v>
      </c>
      <c r="J52" s="74" t="s">
        <v>180</v>
      </c>
      <c r="K52" s="48"/>
      <c r="L52" s="50">
        <f>L50*10</f>
        <v>730000</v>
      </c>
      <c r="M52" s="51">
        <f>(M50*10)-(K46+K47)</f>
        <v>34625</v>
      </c>
    </row>
    <row r="53" spans="1:13" ht="15" thickBot="1">
      <c r="A53" s="36">
        <v>12</v>
      </c>
      <c r="B53" s="37" t="s">
        <v>91</v>
      </c>
      <c r="C53" s="37" t="s">
        <v>91</v>
      </c>
      <c r="D53" s="38" t="e">
        <f t="shared" si="7"/>
        <v>#VALUE!</v>
      </c>
      <c r="E53" s="39" t="s">
        <v>91</v>
      </c>
      <c r="F53" s="40" t="e">
        <f t="shared" si="5"/>
        <v>#VALUE!</v>
      </c>
      <c r="G53" s="41"/>
      <c r="H53" s="40" t="e">
        <f t="shared" si="6"/>
        <v>#VALUE!</v>
      </c>
      <c r="J53" s="74" t="s">
        <v>212</v>
      </c>
      <c r="K53" s="48">
        <v>10</v>
      </c>
      <c r="L53" s="50">
        <f>L52*10</f>
        <v>7300000</v>
      </c>
      <c r="M53" s="51">
        <f>M52*10</f>
        <v>346250</v>
      </c>
    </row>
    <row r="54" spans="1:13" ht="15" thickBot="1">
      <c r="A54" s="36">
        <v>13</v>
      </c>
      <c r="B54" s="37" t="s">
        <v>91</v>
      </c>
      <c r="C54" s="37" t="s">
        <v>91</v>
      </c>
      <c r="D54" s="38" t="e">
        <f t="shared" si="7"/>
        <v>#VALUE!</v>
      </c>
      <c r="E54" s="39" t="s">
        <v>91</v>
      </c>
      <c r="F54" s="40" t="e">
        <f t="shared" si="5"/>
        <v>#VALUE!</v>
      </c>
      <c r="G54" s="41"/>
      <c r="H54" s="40" t="e">
        <f t="shared" si="6"/>
        <v>#VALUE!</v>
      </c>
      <c r="J54" s="46" t="s">
        <v>165</v>
      </c>
      <c r="K54" s="46" t="s">
        <v>166</v>
      </c>
      <c r="L54" s="46" t="s">
        <v>167</v>
      </c>
      <c r="M54" s="46" t="s">
        <v>168</v>
      </c>
    </row>
    <row r="55" spans="1:13" ht="15" thickBot="1">
      <c r="A55" s="36">
        <v>14</v>
      </c>
      <c r="B55" s="37" t="s">
        <v>91</v>
      </c>
      <c r="C55" s="37" t="s">
        <v>91</v>
      </c>
      <c r="D55" s="38" t="e">
        <f t="shared" si="7"/>
        <v>#VALUE!</v>
      </c>
      <c r="E55" s="39" t="s">
        <v>91</v>
      </c>
      <c r="F55" s="40" t="e">
        <f t="shared" si="5"/>
        <v>#VALUE!</v>
      </c>
      <c r="G55" s="41"/>
      <c r="H55" s="40" t="e">
        <f t="shared" si="6"/>
        <v>#VALUE!</v>
      </c>
      <c r="J55" s="49" t="s">
        <v>202</v>
      </c>
      <c r="K55" s="47">
        <v>5</v>
      </c>
      <c r="L55" s="48"/>
      <c r="M55" s="48"/>
    </row>
    <row r="56" spans="1:13" ht="15" thickBot="1">
      <c r="A56" s="36">
        <v>15</v>
      </c>
      <c r="B56" s="37" t="s">
        <v>91</v>
      </c>
      <c r="C56" s="37" t="s">
        <v>91</v>
      </c>
      <c r="D56" s="38" t="e">
        <f t="shared" si="7"/>
        <v>#VALUE!</v>
      </c>
      <c r="E56" s="39" t="s">
        <v>91</v>
      </c>
      <c r="F56" s="40" t="e">
        <f t="shared" si="5"/>
        <v>#VALUE!</v>
      </c>
      <c r="G56" s="41"/>
      <c r="H56" s="40" t="e">
        <f t="shared" si="6"/>
        <v>#VALUE!</v>
      </c>
      <c r="J56" s="49" t="s">
        <v>19</v>
      </c>
      <c r="K56" s="47">
        <v>100</v>
      </c>
      <c r="L56" s="48"/>
      <c r="M56" s="48"/>
    </row>
    <row r="57" spans="1:13" ht="15" thickBot="1">
      <c r="A57" s="36">
        <v>16</v>
      </c>
      <c r="B57" s="37" t="s">
        <v>91</v>
      </c>
      <c r="C57" s="37" t="s">
        <v>91</v>
      </c>
      <c r="D57" s="38" t="e">
        <f t="shared" si="7"/>
        <v>#VALUE!</v>
      </c>
      <c r="E57" s="39" t="s">
        <v>91</v>
      </c>
      <c r="F57" s="40" t="e">
        <f t="shared" si="5"/>
        <v>#VALUE!</v>
      </c>
      <c r="G57" s="41"/>
      <c r="H57" s="40" t="e">
        <f t="shared" si="6"/>
        <v>#VALUE!</v>
      </c>
      <c r="J57" s="49" t="s">
        <v>203</v>
      </c>
      <c r="K57" s="47">
        <v>8</v>
      </c>
      <c r="L57" s="48"/>
      <c r="M57" s="48"/>
    </row>
    <row r="58" spans="1:13" ht="15" thickBot="1">
      <c r="A58" s="36">
        <v>17</v>
      </c>
      <c r="B58" s="37" t="s">
        <v>91</v>
      </c>
      <c r="C58" s="37" t="s">
        <v>91</v>
      </c>
      <c r="D58" s="38" t="e">
        <f t="shared" si="7"/>
        <v>#VALUE!</v>
      </c>
      <c r="E58" s="39" t="s">
        <v>91</v>
      </c>
      <c r="F58" s="40" t="e">
        <f t="shared" si="5"/>
        <v>#VALUE!</v>
      </c>
      <c r="G58" s="41"/>
      <c r="H58" s="40" t="e">
        <f t="shared" si="6"/>
        <v>#VALUE!</v>
      </c>
      <c r="J58" s="49" t="s">
        <v>204</v>
      </c>
      <c r="K58" s="47">
        <v>4</v>
      </c>
      <c r="L58" s="48"/>
      <c r="M58" s="48"/>
    </row>
    <row r="59" spans="1:13" ht="15" thickBot="1">
      <c r="A59" s="36">
        <v>18</v>
      </c>
      <c r="B59" s="37" t="s">
        <v>91</v>
      </c>
      <c r="C59" s="37" t="s">
        <v>91</v>
      </c>
      <c r="D59" s="38" t="e">
        <f t="shared" si="7"/>
        <v>#VALUE!</v>
      </c>
      <c r="E59" s="39" t="s">
        <v>91</v>
      </c>
      <c r="F59" s="40" t="e">
        <f t="shared" si="5"/>
        <v>#VALUE!</v>
      </c>
      <c r="G59" s="41"/>
      <c r="H59" s="40" t="e">
        <f t="shared" si="6"/>
        <v>#VALUE!</v>
      </c>
      <c r="J59" s="49" t="s">
        <v>171</v>
      </c>
      <c r="K59" s="47">
        <v>37</v>
      </c>
      <c r="L59" s="48"/>
      <c r="M59" s="48"/>
    </row>
    <row r="60" spans="1:13" ht="15" thickBot="1">
      <c r="A60" s="36">
        <v>19</v>
      </c>
      <c r="B60" s="37" t="s">
        <v>91</v>
      </c>
      <c r="C60" s="37" t="s">
        <v>91</v>
      </c>
      <c r="D60" s="38" t="e">
        <f t="shared" si="7"/>
        <v>#VALUE!</v>
      </c>
      <c r="E60" s="39" t="s">
        <v>91</v>
      </c>
      <c r="F60" s="40" t="e">
        <f t="shared" si="5"/>
        <v>#VALUE!</v>
      </c>
      <c r="G60" s="41"/>
      <c r="H60" s="40" t="e">
        <f t="shared" si="6"/>
        <v>#VALUE!</v>
      </c>
      <c r="J60" s="49" t="s">
        <v>205</v>
      </c>
      <c r="K60" s="47">
        <v>35</v>
      </c>
      <c r="L60" s="48"/>
      <c r="M60" s="48"/>
    </row>
    <row r="61" spans="1:13" ht="15" thickBot="1">
      <c r="A61" s="36">
        <v>20</v>
      </c>
      <c r="B61" s="37"/>
      <c r="C61" s="37"/>
      <c r="D61" s="38" t="e">
        <f>C61-C60</f>
        <v>#VALUE!</v>
      </c>
      <c r="E61" s="39"/>
      <c r="F61" s="40" t="e">
        <f t="shared" si="5"/>
        <v>#VALUE!</v>
      </c>
      <c r="G61" s="41"/>
      <c r="H61" s="40" t="e">
        <f t="shared" si="6"/>
        <v>#VALUE!</v>
      </c>
      <c r="J61" s="49" t="s">
        <v>172</v>
      </c>
      <c r="K61" s="47">
        <v>365</v>
      </c>
      <c r="L61" s="48"/>
      <c r="M61" s="48"/>
    </row>
    <row r="62" spans="1:13">
      <c r="A62" s="36" t="s">
        <v>163</v>
      </c>
      <c r="B62" s="42" t="s">
        <v>91</v>
      </c>
      <c r="C62" s="42" t="s">
        <v>91</v>
      </c>
      <c r="D62" s="38" t="e">
        <f>SUM(D42:D61)</f>
        <v>#VALUE!</v>
      </c>
      <c r="E62" s="43" t="e">
        <f>AVERAGE(E42:E60)</f>
        <v>#DIV/0!</v>
      </c>
      <c r="F62" s="40" t="e">
        <f>AVERAGE(F42:F60)</f>
        <v>#VALUE!</v>
      </c>
      <c r="G62" s="44" t="e">
        <f>AVERAGE(G42:G61)</f>
        <v>#DIV/0!</v>
      </c>
      <c r="H62" s="40" t="e">
        <f>AVERAGE(H43:H61)</f>
        <v>#DIV/0!</v>
      </c>
      <c r="J62" s="49" t="s">
        <v>173</v>
      </c>
      <c r="K62" s="47">
        <v>0.6</v>
      </c>
      <c r="L62" s="48"/>
      <c r="M62" s="48"/>
    </row>
    <row r="63" spans="1:13">
      <c r="J63" s="49" t="s">
        <v>206</v>
      </c>
      <c r="K63" s="47">
        <v>50</v>
      </c>
      <c r="L63" s="48"/>
      <c r="M63" s="48"/>
    </row>
    <row r="64" spans="1:13">
      <c r="J64" s="49" t="s">
        <v>175</v>
      </c>
      <c r="K64" s="47">
        <v>0</v>
      </c>
      <c r="L64" s="48"/>
      <c r="M64" s="48"/>
    </row>
    <row r="65" spans="10:13">
      <c r="J65" s="49" t="s">
        <v>176</v>
      </c>
      <c r="K65" s="48"/>
      <c r="L65" s="50">
        <f>K55*K57*K61*K62*K56</f>
        <v>876000</v>
      </c>
      <c r="M65" s="51">
        <f>(L65*K59+(0.3*K60*L65))/1000</f>
        <v>41610</v>
      </c>
    </row>
    <row r="66" spans="10:13">
      <c r="J66" s="49" t="s">
        <v>207</v>
      </c>
      <c r="K66" s="48"/>
      <c r="L66" s="50">
        <f>K55*K58*K61*K62*K56</f>
        <v>438000</v>
      </c>
      <c r="M66" s="51">
        <f>(L66*K59+(0.3*K60*L66))/1000</f>
        <v>20805</v>
      </c>
    </row>
    <row r="67" spans="10:13">
      <c r="J67" s="49" t="s">
        <v>178</v>
      </c>
      <c r="K67" s="52"/>
      <c r="L67" s="50">
        <f>L65-L66</f>
        <v>438000</v>
      </c>
      <c r="M67" s="51">
        <f>M65-M66</f>
        <v>20805</v>
      </c>
    </row>
    <row r="68" spans="10:13">
      <c r="J68" s="49" t="s">
        <v>179</v>
      </c>
      <c r="K68" s="48"/>
      <c r="L68" s="53"/>
      <c r="M68" s="54">
        <f>((K63+K64)*K56)/M67</f>
        <v>0.24032684450853159</v>
      </c>
    </row>
    <row r="69" spans="10:13">
      <c r="J69" s="74" t="s">
        <v>180</v>
      </c>
      <c r="K69" s="48"/>
      <c r="L69" s="50">
        <f>L67*10</f>
        <v>4380000</v>
      </c>
      <c r="M69" s="51">
        <f>(M67*10)-((K63*K56)+K64)</f>
        <v>203050</v>
      </c>
    </row>
    <row r="70" spans="10:13">
      <c r="J70" s="46" t="s">
        <v>165</v>
      </c>
      <c r="K70" s="46" t="s">
        <v>166</v>
      </c>
      <c r="L70" s="46" t="s">
        <v>167</v>
      </c>
      <c r="M70" s="46" t="s">
        <v>168</v>
      </c>
    </row>
    <row r="71" spans="10:13">
      <c r="J71" s="49" t="s">
        <v>202</v>
      </c>
      <c r="K71" s="47">
        <v>10</v>
      </c>
      <c r="L71" s="48"/>
      <c r="M71" s="48"/>
    </row>
    <row r="72" spans="10:13">
      <c r="J72" s="49" t="s">
        <v>19</v>
      </c>
      <c r="K72" s="47">
        <v>100</v>
      </c>
      <c r="L72" s="48"/>
      <c r="M72" s="48"/>
    </row>
    <row r="73" spans="10:13">
      <c r="J73" s="49" t="s">
        <v>203</v>
      </c>
      <c r="K73" s="47">
        <v>12</v>
      </c>
      <c r="L73" s="48"/>
      <c r="M73" s="48"/>
    </row>
    <row r="74" spans="10:13">
      <c r="J74" s="49" t="s">
        <v>204</v>
      </c>
      <c r="K74" s="47">
        <v>9</v>
      </c>
      <c r="L74" s="48"/>
      <c r="M74" s="48"/>
    </row>
    <row r="75" spans="10:13">
      <c r="J75" s="49" t="s">
        <v>171</v>
      </c>
      <c r="K75" s="47">
        <v>37</v>
      </c>
      <c r="L75" s="48"/>
      <c r="M75" s="48"/>
    </row>
    <row r="76" spans="10:13">
      <c r="J76" s="49" t="s">
        <v>205</v>
      </c>
      <c r="K76" s="47">
        <v>33</v>
      </c>
      <c r="L76" s="48"/>
      <c r="M76" s="48"/>
    </row>
    <row r="77" spans="10:13">
      <c r="J77" s="49" t="s">
        <v>172</v>
      </c>
      <c r="K77" s="47">
        <v>365</v>
      </c>
      <c r="L77" s="48"/>
      <c r="M77" s="48"/>
    </row>
    <row r="78" spans="10:13">
      <c r="J78" s="49" t="s">
        <v>173</v>
      </c>
      <c r="K78" s="47">
        <v>0.6</v>
      </c>
      <c r="L78" s="48"/>
      <c r="M78" s="48"/>
    </row>
    <row r="79" spans="10:13">
      <c r="J79" s="49" t="s">
        <v>213</v>
      </c>
      <c r="K79" s="47">
        <v>50</v>
      </c>
      <c r="L79" s="48"/>
      <c r="M79" s="48"/>
    </row>
    <row r="80" spans="10:13">
      <c r="J80" s="49" t="s">
        <v>175</v>
      </c>
      <c r="K80" s="47">
        <v>0</v>
      </c>
      <c r="L80" s="48"/>
      <c r="M80" s="48"/>
    </row>
    <row r="81" spans="10:13">
      <c r="J81" s="49" t="s">
        <v>176</v>
      </c>
      <c r="K81" s="48"/>
      <c r="L81" s="50">
        <f>K71*K73*K77*K78*K72</f>
        <v>2628000</v>
      </c>
      <c r="M81" s="51">
        <f>(L81*K75+(0.8*K76*L81))/1000</f>
        <v>166615.20000000001</v>
      </c>
    </row>
    <row r="82" spans="10:13">
      <c r="J82" s="49" t="s">
        <v>207</v>
      </c>
      <c r="K82" s="48"/>
      <c r="L82" s="50">
        <f>K71*K74*K77*K78*K72</f>
        <v>1971000</v>
      </c>
      <c r="M82" s="51">
        <f>(L82*K75+(0.8*K76*L82))/1000</f>
        <v>124961.4</v>
      </c>
    </row>
    <row r="83" spans="10:13">
      <c r="J83" s="49" t="s">
        <v>178</v>
      </c>
      <c r="K83" s="52"/>
      <c r="L83" s="50">
        <f>L81-L82</f>
        <v>657000</v>
      </c>
      <c r="M83" s="51">
        <f>M81-M82</f>
        <v>41653.800000000017</v>
      </c>
    </row>
    <row r="84" spans="10:13">
      <c r="J84" s="49" t="s">
        <v>179</v>
      </c>
      <c r="K84" s="48"/>
      <c r="L84" s="53"/>
      <c r="M84" s="54">
        <f>((K79*K72)+K80)/M83</f>
        <v>0.12003706744642741</v>
      </c>
    </row>
    <row r="85" spans="10:13">
      <c r="J85" s="74" t="s">
        <v>180</v>
      </c>
      <c r="K85" s="48"/>
      <c r="L85" s="50">
        <f>L83*10</f>
        <v>6570000</v>
      </c>
      <c r="M85" s="51">
        <f>(M83*10)-((K79*K72)+K80)</f>
        <v>411538.00000000017</v>
      </c>
    </row>
  </sheetData>
  <customSheetViews>
    <customSheetView guid="{507F482F-13C0-4805-AED4-AEDBC347912B}" showPageBreaks="1" state="hidden" topLeftCell="C38">
      <selection activeCell="B6" sqref="B6"/>
      <rowBreaks count="1" manualBreakCount="1">
        <brk id="37" max="16383" man="1"/>
      </rowBreaks>
      <pageMargins left="0.7" right="0.7" top="0.75" bottom="0.75" header="0.3" footer="0.3"/>
      <pageSetup paperSize="9" orientation="portrait" r:id="rId1"/>
      <headerFooter>
        <oddHeader>&amp;C4. Vandforbrug</oddHeader>
        <oddFooter>Side &amp;P af &amp;N</oddFooter>
      </headerFooter>
    </customSheetView>
    <customSheetView guid="{A1D9BC16-97D5-4B07-B3B4-7722A1CAE2B0}" state="hidden" topLeftCell="C38">
      <selection activeCell="B6" sqref="B6"/>
      <rowBreaks count="1" manualBreakCount="1">
        <brk id="37" max="16383" man="1"/>
      </rowBreaks>
      <pageMargins left="0.7" right="0.7" top="0.75" bottom="0.75" header="0.3" footer="0.3"/>
      <pageSetup paperSize="9" orientation="portrait" r:id="rId2"/>
      <headerFooter>
        <oddHeader>&amp;C4. Vandforbrug</oddHeader>
        <oddFooter>Side &amp;P af &amp;N</oddFooter>
      </headerFooter>
    </customSheetView>
    <customSheetView guid="{BD3BB644-FD58-43C6-8156-1BD0BBDEEE88}" state="hidden" topLeftCell="C38">
      <selection activeCell="B6" sqref="B6"/>
      <rowBreaks count="1" manualBreakCount="1">
        <brk id="37" max="16383" man="1"/>
      </rowBreaks>
      <pageMargins left="0.7" right="0.7" top="0.75" bottom="0.75" header="0.3" footer="0.3"/>
      <pageSetup paperSize="9" orientation="portrait" r:id="rId3"/>
      <headerFooter>
        <oddHeader>&amp;C4. Vandforbrug</oddHeader>
        <oddFooter>Side &amp;P af &amp;N</oddFooter>
      </headerFooter>
    </customSheetView>
  </customSheetViews>
  <pageMargins left="0.7" right="0.7" top="0.75" bottom="0.75" header="0.3" footer="0.3"/>
  <pageSetup paperSize="9" orientation="portrait" r:id="rId4"/>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F31"/>
  <sheetViews>
    <sheetView showWhiteSpace="0" zoomScaleNormal="100" workbookViewId="0">
      <selection activeCell="B6" sqref="B6"/>
    </sheetView>
  </sheetViews>
  <sheetFormatPr defaultRowHeight="14.4"/>
  <cols>
    <col min="1" max="1" width="4.44140625" customWidth="1"/>
    <col min="2" max="2" width="24" customWidth="1"/>
    <col min="3" max="3" width="15.6640625" customWidth="1"/>
    <col min="4" max="4" width="12" style="104" customWidth="1"/>
    <col min="5" max="5" width="16" style="113" customWidth="1"/>
    <col min="6" max="6" width="10.5546875" style="113" customWidth="1"/>
  </cols>
  <sheetData>
    <row r="1" spans="1:6" s="75" customFormat="1">
      <c r="A1" s="81"/>
      <c r="B1" s="7"/>
      <c r="C1" s="101"/>
      <c r="D1" s="102"/>
      <c r="E1" s="110"/>
      <c r="F1" s="110"/>
    </row>
    <row r="2" spans="1:6">
      <c r="A2" s="45"/>
      <c r="B2" s="45" t="s">
        <v>301</v>
      </c>
      <c r="C2" s="45" t="s">
        <v>302</v>
      </c>
      <c r="D2" s="103" t="s">
        <v>303</v>
      </c>
      <c r="E2" s="111" t="s">
        <v>314</v>
      </c>
      <c r="F2" s="111" t="s">
        <v>304</v>
      </c>
    </row>
    <row r="3" spans="1:6">
      <c r="A3" s="105"/>
      <c r="B3" s="106" t="s">
        <v>308</v>
      </c>
      <c r="C3" s="105" t="s">
        <v>306</v>
      </c>
      <c r="D3" s="107" t="s">
        <v>57</v>
      </c>
      <c r="E3" s="112" t="s">
        <v>312</v>
      </c>
      <c r="F3" s="112" t="s">
        <v>305</v>
      </c>
    </row>
    <row r="4" spans="1:6">
      <c r="A4" s="105"/>
      <c r="B4" s="106" t="s">
        <v>309</v>
      </c>
      <c r="C4" s="105" t="s">
        <v>306</v>
      </c>
      <c r="D4" s="107" t="s">
        <v>311</v>
      </c>
      <c r="E4" s="112"/>
      <c r="F4" s="112" t="s">
        <v>315</v>
      </c>
    </row>
    <row r="5" spans="1:6">
      <c r="A5" s="105"/>
      <c r="B5" s="106" t="s">
        <v>310</v>
      </c>
      <c r="C5" s="105" t="s">
        <v>307</v>
      </c>
      <c r="D5" s="107" t="s">
        <v>57</v>
      </c>
      <c r="E5" s="112" t="s">
        <v>313</v>
      </c>
      <c r="F5" s="112" t="s">
        <v>316</v>
      </c>
    </row>
    <row r="6" spans="1:6">
      <c r="A6" s="18">
        <v>1</v>
      </c>
      <c r="B6" s="164"/>
      <c r="C6" s="22" t="s">
        <v>91</v>
      </c>
      <c r="D6" s="109"/>
      <c r="E6" s="118"/>
      <c r="F6" s="118"/>
    </row>
    <row r="7" spans="1:6">
      <c r="A7" s="18">
        <v>2</v>
      </c>
      <c r="B7" s="108" t="s">
        <v>91</v>
      </c>
      <c r="C7" s="22" t="s">
        <v>91</v>
      </c>
      <c r="D7" s="109"/>
      <c r="E7" s="118"/>
      <c r="F7" s="118"/>
    </row>
    <row r="8" spans="1:6">
      <c r="A8" s="18">
        <v>3</v>
      </c>
      <c r="B8" s="108" t="s">
        <v>91</v>
      </c>
      <c r="C8" s="22" t="s">
        <v>91</v>
      </c>
      <c r="D8" s="109"/>
      <c r="E8" s="118"/>
      <c r="F8" s="118"/>
    </row>
    <row r="9" spans="1:6">
      <c r="A9" s="18">
        <v>4</v>
      </c>
      <c r="B9" s="108" t="s">
        <v>91</v>
      </c>
      <c r="C9" s="22" t="s">
        <v>91</v>
      </c>
      <c r="D9" s="109"/>
      <c r="E9" s="118"/>
      <c r="F9" s="118"/>
    </row>
    <row r="10" spans="1:6">
      <c r="A10" s="18">
        <v>5</v>
      </c>
      <c r="B10" s="108" t="s">
        <v>91</v>
      </c>
      <c r="C10" s="22" t="s">
        <v>91</v>
      </c>
      <c r="D10" s="109"/>
      <c r="E10" s="118"/>
      <c r="F10" s="118"/>
    </row>
    <row r="11" spans="1:6">
      <c r="A11" s="18">
        <v>6</v>
      </c>
      <c r="B11" s="108" t="s">
        <v>91</v>
      </c>
      <c r="C11" s="22" t="s">
        <v>91</v>
      </c>
      <c r="D11" s="109"/>
      <c r="E11" s="118"/>
      <c r="F11" s="118"/>
    </row>
    <row r="12" spans="1:6">
      <c r="A12" s="18">
        <v>7</v>
      </c>
      <c r="B12" s="108" t="s">
        <v>91</v>
      </c>
      <c r="C12" s="22" t="s">
        <v>91</v>
      </c>
      <c r="D12" s="109"/>
      <c r="E12" s="118"/>
      <c r="F12" s="118"/>
    </row>
    <row r="13" spans="1:6">
      <c r="A13" s="18">
        <v>8</v>
      </c>
      <c r="B13" s="108" t="s">
        <v>91</v>
      </c>
      <c r="C13" s="22" t="s">
        <v>91</v>
      </c>
      <c r="D13" s="109"/>
      <c r="E13" s="118"/>
      <c r="F13" s="118"/>
    </row>
    <row r="14" spans="1:6">
      <c r="A14" s="18">
        <v>9</v>
      </c>
      <c r="B14" s="108" t="s">
        <v>91</v>
      </c>
      <c r="C14" s="22" t="s">
        <v>91</v>
      </c>
      <c r="D14" s="109"/>
      <c r="E14" s="118"/>
      <c r="F14" s="118"/>
    </row>
    <row r="15" spans="1:6">
      <c r="A15" s="18">
        <v>10</v>
      </c>
      <c r="B15" s="108" t="s">
        <v>91</v>
      </c>
      <c r="C15" s="22" t="s">
        <v>91</v>
      </c>
      <c r="D15" s="109"/>
      <c r="E15" s="118"/>
      <c r="F15" s="118"/>
    </row>
    <row r="16" spans="1:6">
      <c r="A16" s="18">
        <v>11</v>
      </c>
      <c r="B16" s="108" t="s">
        <v>91</v>
      </c>
      <c r="C16" s="22" t="s">
        <v>91</v>
      </c>
      <c r="D16" s="109"/>
      <c r="E16" s="118"/>
      <c r="F16" s="118"/>
    </row>
    <row r="17" spans="1:6">
      <c r="A17" s="18">
        <v>12</v>
      </c>
      <c r="B17" s="108" t="s">
        <v>91</v>
      </c>
      <c r="C17" s="22" t="s">
        <v>91</v>
      </c>
      <c r="D17" s="109"/>
      <c r="E17" s="118"/>
      <c r="F17" s="118"/>
    </row>
    <row r="18" spans="1:6">
      <c r="A18" s="18">
        <v>13</v>
      </c>
      <c r="B18" s="108" t="s">
        <v>91</v>
      </c>
      <c r="C18" s="22" t="s">
        <v>91</v>
      </c>
      <c r="D18" s="109"/>
      <c r="E18" s="118"/>
      <c r="F18" s="118"/>
    </row>
    <row r="19" spans="1:6">
      <c r="A19" s="18">
        <v>14</v>
      </c>
      <c r="B19" s="108" t="s">
        <v>91</v>
      </c>
      <c r="C19" s="22" t="s">
        <v>91</v>
      </c>
      <c r="D19" s="109"/>
      <c r="E19" s="118"/>
      <c r="F19" s="118"/>
    </row>
    <row r="20" spans="1:6">
      <c r="A20" s="18">
        <v>15</v>
      </c>
      <c r="B20" s="108" t="s">
        <v>91</v>
      </c>
      <c r="C20" s="22" t="s">
        <v>91</v>
      </c>
      <c r="D20" s="109"/>
      <c r="E20" s="118"/>
      <c r="F20" s="118"/>
    </row>
    <row r="21" spans="1:6">
      <c r="A21" s="18">
        <v>16</v>
      </c>
      <c r="B21" s="108" t="s">
        <v>91</v>
      </c>
      <c r="C21" s="22" t="s">
        <v>91</v>
      </c>
      <c r="D21" s="109"/>
      <c r="E21" s="118"/>
      <c r="F21" s="118"/>
    </row>
    <row r="22" spans="1:6">
      <c r="A22" s="18">
        <v>17</v>
      </c>
      <c r="B22" s="108" t="s">
        <v>91</v>
      </c>
      <c r="C22" s="22" t="s">
        <v>91</v>
      </c>
      <c r="D22" s="109"/>
      <c r="E22" s="118"/>
      <c r="F22" s="118"/>
    </row>
    <row r="23" spans="1:6">
      <c r="A23" s="18">
        <v>18</v>
      </c>
      <c r="B23" s="108" t="s">
        <v>91</v>
      </c>
      <c r="C23" s="22" t="s">
        <v>91</v>
      </c>
      <c r="D23" s="109"/>
      <c r="E23" s="118"/>
      <c r="F23" s="118"/>
    </row>
    <row r="24" spans="1:6">
      <c r="A24" s="18">
        <v>19</v>
      </c>
      <c r="B24" s="108" t="s">
        <v>91</v>
      </c>
      <c r="C24" s="22" t="s">
        <v>91</v>
      </c>
      <c r="D24" s="109"/>
      <c r="E24" s="118"/>
      <c r="F24" s="118"/>
    </row>
    <row r="25" spans="1:6">
      <c r="A25" s="18">
        <v>20</v>
      </c>
      <c r="B25" s="108" t="s">
        <v>91</v>
      </c>
      <c r="C25" s="22" t="s">
        <v>91</v>
      </c>
      <c r="D25" s="109"/>
      <c r="E25" s="118"/>
      <c r="F25" s="118"/>
    </row>
    <row r="27" spans="1:6">
      <c r="A27" s="114"/>
    </row>
    <row r="28" spans="1:6">
      <c r="A28" s="114" t="s">
        <v>317</v>
      </c>
    </row>
    <row r="29" spans="1:6">
      <c r="A29" s="117"/>
    </row>
    <row r="30" spans="1:6">
      <c r="A30" s="115"/>
    </row>
    <row r="31" spans="1:6">
      <c r="A31" s="116"/>
    </row>
  </sheetData>
  <customSheetViews>
    <customSheetView guid="{507F482F-13C0-4805-AED4-AEDBC347912B}" showPageBreaks="1" state="hidden">
      <selection activeCell="B6" sqref="B6"/>
      <pageMargins left="0.7" right="0.7" top="0.75" bottom="0.75" header="0.3" footer="0.3"/>
      <pageSetup paperSize="9" orientation="portrait" r:id="rId1"/>
      <headerFooter>
        <oddHeader>&amp;C5. Rengøringsmidler</oddHeader>
        <oddFooter>Side &amp;P af &amp;N</oddFooter>
      </headerFooter>
    </customSheetView>
    <customSheetView guid="{A1D9BC16-97D5-4B07-B3B4-7722A1CAE2B0}" state="hidden">
      <selection activeCell="B6" sqref="B6"/>
      <pageMargins left="0.7" right="0.7" top="0.75" bottom="0.75" header="0.3" footer="0.3"/>
      <pageSetup paperSize="9" orientation="portrait" r:id="rId2"/>
      <headerFooter>
        <oddHeader>&amp;C5. Rengøringsmidler</oddHeader>
        <oddFooter>Side &amp;P af &amp;N</oddFooter>
      </headerFooter>
    </customSheetView>
    <customSheetView guid="{BD3BB644-FD58-43C6-8156-1BD0BBDEEE88}" state="hidden">
      <selection activeCell="B6" sqref="B6"/>
      <pageMargins left="0.7" right="0.7" top="0.75" bottom="0.75" header="0.3" footer="0.3"/>
      <pageSetup paperSize="9" orientation="portrait" r:id="rId3"/>
      <headerFooter>
        <oddHeader>&amp;C5. Rengøringsmidler</oddHeader>
        <oddFooter>Side &amp;P af &amp;N</oddFooter>
      </headerFooter>
    </customSheetView>
  </customSheetViews>
  <pageMargins left="0.7" right="0.7" top="0.75" bottom="0.75" header="0.3" footer="0.3"/>
  <pageSetup paperSize="9" orientation="portrait" r:id="rId4"/>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K25"/>
  <sheetViews>
    <sheetView topLeftCell="A2" zoomScaleNormal="100" zoomScaleSheetLayoutView="93" workbookViewId="0">
      <selection activeCell="B6" sqref="B6"/>
    </sheetView>
  </sheetViews>
  <sheetFormatPr defaultColWidth="9.33203125" defaultRowHeight="10.199999999999999"/>
  <cols>
    <col min="1" max="1" width="16" style="6" customWidth="1"/>
    <col min="2" max="2" width="52.33203125" style="6" customWidth="1"/>
    <col min="3" max="3" width="45.33203125" style="6" customWidth="1"/>
    <col min="4" max="4" width="15" style="6" customWidth="1"/>
    <col min="5" max="5" width="11.33203125" style="6" customWidth="1"/>
    <col min="6" max="6" width="10.44140625" style="6" customWidth="1"/>
    <col min="7" max="7" width="10.33203125" style="6" customWidth="1"/>
    <col min="8" max="8" width="9.33203125" style="6" customWidth="1"/>
    <col min="9" max="9" width="9.33203125" style="6"/>
    <col min="10" max="10" width="10.33203125" style="6" customWidth="1"/>
    <col min="11" max="16384" width="9.33203125" style="6"/>
  </cols>
  <sheetData>
    <row r="1" spans="1:11">
      <c r="A1" s="13" t="s">
        <v>242</v>
      </c>
      <c r="B1" s="7"/>
      <c r="C1" s="79"/>
      <c r="E1" s="13" t="s">
        <v>350</v>
      </c>
    </row>
    <row r="2" spans="1:11">
      <c r="A2" s="13"/>
      <c r="B2" s="81" t="s">
        <v>268</v>
      </c>
      <c r="C2" s="79"/>
      <c r="F2" s="6" t="s">
        <v>270</v>
      </c>
    </row>
    <row r="3" spans="1:11" ht="30.6">
      <c r="A3" s="82" t="s">
        <v>235</v>
      </c>
      <c r="B3" s="82" t="s">
        <v>231</v>
      </c>
      <c r="C3" s="82" t="s">
        <v>58</v>
      </c>
      <c r="D3" s="82" t="s">
        <v>240</v>
      </c>
      <c r="E3" s="82" t="s">
        <v>233</v>
      </c>
      <c r="F3" s="82" t="s">
        <v>269</v>
      </c>
      <c r="G3" s="82" t="s">
        <v>266</v>
      </c>
      <c r="H3" s="82" t="s">
        <v>328</v>
      </c>
      <c r="I3" s="82" t="s">
        <v>247</v>
      </c>
      <c r="J3" s="82" t="s">
        <v>264</v>
      </c>
      <c r="K3" s="82" t="s">
        <v>265</v>
      </c>
    </row>
    <row r="4" spans="1:11" ht="30.6">
      <c r="A4" s="83" t="s">
        <v>224</v>
      </c>
      <c r="B4" s="84" t="s">
        <v>329</v>
      </c>
      <c r="C4" s="85" t="s">
        <v>330</v>
      </c>
      <c r="D4" s="86" t="s">
        <v>243</v>
      </c>
      <c r="E4" s="87">
        <v>1</v>
      </c>
      <c r="F4" s="88">
        <v>16000</v>
      </c>
      <c r="G4" s="91">
        <v>150</v>
      </c>
      <c r="H4" s="91">
        <v>170</v>
      </c>
      <c r="I4" s="91">
        <v>165</v>
      </c>
      <c r="J4" s="92">
        <f>E4*F4*G4</f>
        <v>2400000</v>
      </c>
      <c r="K4" s="92">
        <f>(G4*I4)+(H4*12*E4)</f>
        <v>26790</v>
      </c>
    </row>
    <row r="5" spans="1:11" ht="67.5" customHeight="1">
      <c r="A5" s="83" t="s">
        <v>239</v>
      </c>
      <c r="B5" s="84" t="s">
        <v>331</v>
      </c>
      <c r="C5" s="85" t="s">
        <v>344</v>
      </c>
      <c r="D5" s="86" t="s">
        <v>243</v>
      </c>
      <c r="E5" s="87">
        <v>2</v>
      </c>
      <c r="F5" s="88">
        <v>600</v>
      </c>
      <c r="G5" s="91">
        <v>12</v>
      </c>
      <c r="H5" s="91">
        <v>30</v>
      </c>
      <c r="I5" s="91">
        <v>48</v>
      </c>
      <c r="J5" s="92">
        <f t="shared" ref="J5:J24" si="0">E5*F5*G5</f>
        <v>14400</v>
      </c>
      <c r="K5" s="92">
        <f t="shared" ref="K5:K24" si="1">(G5*I5)+(H5*12*E5)</f>
        <v>1296</v>
      </c>
    </row>
    <row r="6" spans="1:11" ht="30.6">
      <c r="A6" s="83" t="s">
        <v>225</v>
      </c>
      <c r="B6" s="163" t="s">
        <v>332</v>
      </c>
      <c r="C6" s="85" t="s">
        <v>271</v>
      </c>
      <c r="D6" s="86" t="s">
        <v>243</v>
      </c>
      <c r="E6" s="87"/>
      <c r="F6" s="88"/>
      <c r="G6" s="91"/>
      <c r="H6" s="91"/>
      <c r="I6" s="91"/>
      <c r="J6" s="92">
        <f t="shared" si="0"/>
        <v>0</v>
      </c>
      <c r="K6" s="92">
        <f t="shared" si="1"/>
        <v>0</v>
      </c>
    </row>
    <row r="7" spans="1:11" ht="45" customHeight="1">
      <c r="A7" s="83" t="s">
        <v>226</v>
      </c>
      <c r="B7" s="84" t="s">
        <v>333</v>
      </c>
      <c r="C7" s="85" t="s">
        <v>241</v>
      </c>
      <c r="D7" s="86" t="s">
        <v>243</v>
      </c>
      <c r="E7" s="87"/>
      <c r="F7" s="88"/>
      <c r="G7" s="91"/>
      <c r="H7" s="91"/>
      <c r="I7" s="91"/>
      <c r="J7" s="92">
        <f t="shared" si="0"/>
        <v>0</v>
      </c>
      <c r="K7" s="92">
        <f t="shared" si="1"/>
        <v>0</v>
      </c>
    </row>
    <row r="8" spans="1:11" ht="30.6">
      <c r="A8" s="89" t="s">
        <v>246</v>
      </c>
      <c r="B8" s="84" t="s">
        <v>346</v>
      </c>
      <c r="C8" s="85" t="s">
        <v>345</v>
      </c>
      <c r="D8" s="86" t="s">
        <v>243</v>
      </c>
      <c r="E8" s="87"/>
      <c r="F8" s="88"/>
      <c r="G8" s="91"/>
      <c r="H8" s="91"/>
      <c r="I8" s="91"/>
      <c r="J8" s="92">
        <f t="shared" si="0"/>
        <v>0</v>
      </c>
      <c r="K8" s="92">
        <f t="shared" si="1"/>
        <v>0</v>
      </c>
    </row>
    <row r="9" spans="1:11" ht="54" customHeight="1">
      <c r="A9" s="83" t="s">
        <v>232</v>
      </c>
      <c r="B9" s="84" t="s">
        <v>347</v>
      </c>
      <c r="C9" s="85" t="s">
        <v>348</v>
      </c>
      <c r="D9" s="86" t="s">
        <v>243</v>
      </c>
      <c r="E9" s="87"/>
      <c r="F9" s="88"/>
      <c r="G9" s="91"/>
      <c r="H9" s="91"/>
      <c r="I9" s="91"/>
      <c r="J9" s="92">
        <f t="shared" si="0"/>
        <v>0</v>
      </c>
      <c r="K9" s="92">
        <f t="shared" si="1"/>
        <v>0</v>
      </c>
    </row>
    <row r="10" spans="1:11" ht="27.75" customHeight="1">
      <c r="A10" s="83" t="s">
        <v>227</v>
      </c>
      <c r="B10" s="84" t="s">
        <v>244</v>
      </c>
      <c r="C10" s="85" t="s">
        <v>245</v>
      </c>
      <c r="D10" s="86" t="s">
        <v>243</v>
      </c>
      <c r="E10" s="87"/>
      <c r="F10" s="88"/>
      <c r="G10" s="91"/>
      <c r="H10" s="91"/>
      <c r="I10" s="91"/>
      <c r="J10" s="92">
        <f t="shared" si="0"/>
        <v>0</v>
      </c>
      <c r="K10" s="92">
        <f t="shared" si="1"/>
        <v>0</v>
      </c>
    </row>
    <row r="11" spans="1:11" ht="20.399999999999999">
      <c r="A11" s="83" t="s">
        <v>228</v>
      </c>
      <c r="B11" s="84" t="s">
        <v>349</v>
      </c>
      <c r="C11" s="85" t="s">
        <v>245</v>
      </c>
      <c r="D11" s="86" t="s">
        <v>243</v>
      </c>
      <c r="E11" s="87"/>
      <c r="F11" s="88"/>
      <c r="G11" s="91"/>
      <c r="H11" s="91"/>
      <c r="I11" s="91"/>
      <c r="J11" s="92">
        <f t="shared" si="0"/>
        <v>0</v>
      </c>
      <c r="K11" s="92">
        <f t="shared" si="1"/>
        <v>0</v>
      </c>
    </row>
    <row r="12" spans="1:11" ht="30.6">
      <c r="A12" s="83" t="s">
        <v>229</v>
      </c>
      <c r="B12" s="84" t="s">
        <v>262</v>
      </c>
      <c r="C12" s="85" t="s">
        <v>245</v>
      </c>
      <c r="D12" s="86" t="s">
        <v>243</v>
      </c>
      <c r="E12" s="87"/>
      <c r="F12" s="88"/>
      <c r="G12" s="91"/>
      <c r="H12" s="91"/>
      <c r="I12" s="91"/>
      <c r="J12" s="92">
        <f t="shared" si="0"/>
        <v>0</v>
      </c>
      <c r="K12" s="92">
        <f t="shared" si="1"/>
        <v>0</v>
      </c>
    </row>
    <row r="13" spans="1:11" ht="45" customHeight="1">
      <c r="A13" s="83" t="s">
        <v>230</v>
      </c>
      <c r="B13" s="84" t="s">
        <v>351</v>
      </c>
      <c r="C13" s="85" t="s">
        <v>334</v>
      </c>
      <c r="D13" s="86" t="s">
        <v>243</v>
      </c>
      <c r="E13" s="87"/>
      <c r="F13" s="88"/>
      <c r="G13" s="91"/>
      <c r="H13" s="91"/>
      <c r="I13" s="91"/>
      <c r="J13" s="92">
        <f t="shared" si="0"/>
        <v>0</v>
      </c>
      <c r="K13" s="92">
        <f t="shared" si="1"/>
        <v>0</v>
      </c>
    </row>
    <row r="14" spans="1:11" ht="34.5" customHeight="1">
      <c r="A14" s="83" t="s">
        <v>238</v>
      </c>
      <c r="B14" s="84" t="s">
        <v>261</v>
      </c>
      <c r="C14" s="85" t="s">
        <v>335</v>
      </c>
      <c r="D14" s="86" t="s">
        <v>243</v>
      </c>
      <c r="E14" s="87"/>
      <c r="F14" s="88"/>
      <c r="G14" s="91"/>
      <c r="H14" s="91"/>
      <c r="I14" s="91"/>
      <c r="J14" s="92">
        <f t="shared" si="0"/>
        <v>0</v>
      </c>
      <c r="K14" s="92">
        <f t="shared" si="1"/>
        <v>0</v>
      </c>
    </row>
    <row r="15" spans="1:11" ht="24" customHeight="1">
      <c r="A15" s="83" t="s">
        <v>236</v>
      </c>
      <c r="B15" s="84" t="s">
        <v>248</v>
      </c>
      <c r="C15" s="85" t="s">
        <v>245</v>
      </c>
      <c r="D15" s="86" t="s">
        <v>243</v>
      </c>
      <c r="E15" s="87"/>
      <c r="F15" s="88"/>
      <c r="G15" s="91"/>
      <c r="H15" s="91"/>
      <c r="I15" s="91"/>
      <c r="J15" s="92">
        <f t="shared" si="0"/>
        <v>0</v>
      </c>
      <c r="K15" s="92">
        <f t="shared" si="1"/>
        <v>0</v>
      </c>
    </row>
    <row r="16" spans="1:11" ht="54.75" customHeight="1">
      <c r="A16" s="83" t="s">
        <v>249</v>
      </c>
      <c r="B16" s="84" t="s">
        <v>336</v>
      </c>
      <c r="C16" s="85" t="s">
        <v>337</v>
      </c>
      <c r="D16" s="86" t="s">
        <v>243</v>
      </c>
      <c r="E16" s="87"/>
      <c r="F16" s="88"/>
      <c r="G16" s="91"/>
      <c r="H16" s="91"/>
      <c r="I16" s="91"/>
      <c r="J16" s="92">
        <f t="shared" si="0"/>
        <v>0</v>
      </c>
      <c r="K16" s="92">
        <f t="shared" si="1"/>
        <v>0</v>
      </c>
    </row>
    <row r="17" spans="1:11" ht="30.6">
      <c r="A17" s="83" t="s">
        <v>234</v>
      </c>
      <c r="B17" s="84" t="s">
        <v>260</v>
      </c>
      <c r="C17" s="85" t="s">
        <v>335</v>
      </c>
      <c r="D17" s="86" t="s">
        <v>243</v>
      </c>
      <c r="E17" s="87"/>
      <c r="F17" s="88"/>
      <c r="G17" s="91"/>
      <c r="H17" s="91"/>
      <c r="I17" s="91"/>
      <c r="J17" s="92">
        <f t="shared" si="0"/>
        <v>0</v>
      </c>
      <c r="K17" s="92">
        <f t="shared" si="1"/>
        <v>0</v>
      </c>
    </row>
    <row r="18" spans="1:11" ht="30.6">
      <c r="A18" s="83" t="s">
        <v>237</v>
      </c>
      <c r="B18" s="84" t="s">
        <v>263</v>
      </c>
      <c r="C18" s="85" t="s">
        <v>338</v>
      </c>
      <c r="D18" s="86" t="s">
        <v>243</v>
      </c>
      <c r="E18" s="87"/>
      <c r="F18" s="88"/>
      <c r="G18" s="91"/>
      <c r="H18" s="91"/>
      <c r="I18" s="91"/>
      <c r="J18" s="92">
        <f t="shared" si="0"/>
        <v>0</v>
      </c>
      <c r="K18" s="92">
        <f t="shared" si="1"/>
        <v>0</v>
      </c>
    </row>
    <row r="19" spans="1:11" ht="30" customHeight="1">
      <c r="A19" s="83" t="s">
        <v>259</v>
      </c>
      <c r="B19" s="84" t="s">
        <v>339</v>
      </c>
      <c r="C19" s="85" t="s">
        <v>340</v>
      </c>
      <c r="D19" s="86" t="s">
        <v>243</v>
      </c>
      <c r="E19" s="87"/>
      <c r="F19" s="88"/>
      <c r="G19" s="91"/>
      <c r="H19" s="91"/>
      <c r="I19" s="91"/>
      <c r="J19" s="92">
        <f t="shared" si="0"/>
        <v>0</v>
      </c>
      <c r="K19" s="92">
        <f t="shared" si="1"/>
        <v>0</v>
      </c>
    </row>
    <row r="20" spans="1:11" ht="33.75" customHeight="1">
      <c r="A20" s="83" t="s">
        <v>354</v>
      </c>
      <c r="B20" s="84" t="s">
        <v>357</v>
      </c>
      <c r="C20" s="85" t="s">
        <v>355</v>
      </c>
      <c r="D20" s="86" t="s">
        <v>356</v>
      </c>
      <c r="E20" s="87"/>
      <c r="F20" s="88"/>
      <c r="G20" s="91"/>
      <c r="H20" s="91"/>
      <c r="I20" s="91"/>
      <c r="J20" s="92"/>
      <c r="K20" s="92"/>
    </row>
    <row r="21" spans="1:11" ht="26.25" customHeight="1">
      <c r="A21" s="89" t="s">
        <v>358</v>
      </c>
      <c r="B21" s="84" t="s">
        <v>360</v>
      </c>
      <c r="C21" s="85" t="s">
        <v>359</v>
      </c>
      <c r="D21" s="86" t="s">
        <v>356</v>
      </c>
      <c r="E21" s="87"/>
      <c r="F21" s="88"/>
      <c r="G21" s="91"/>
      <c r="H21" s="91"/>
      <c r="I21" s="91"/>
      <c r="J21" s="92"/>
      <c r="K21" s="92"/>
    </row>
    <row r="22" spans="1:11" ht="20.399999999999999">
      <c r="A22" s="83" t="s">
        <v>341</v>
      </c>
      <c r="B22" s="84" t="s">
        <v>352</v>
      </c>
      <c r="C22" s="85" t="s">
        <v>91</v>
      </c>
      <c r="D22" s="86"/>
      <c r="E22" s="87"/>
      <c r="F22" s="88"/>
      <c r="G22" s="91"/>
      <c r="H22" s="91"/>
      <c r="I22" s="91"/>
      <c r="J22" s="92">
        <f t="shared" si="0"/>
        <v>0</v>
      </c>
      <c r="K22" s="92">
        <f t="shared" si="1"/>
        <v>0</v>
      </c>
    </row>
    <row r="23" spans="1:11" ht="20.399999999999999">
      <c r="A23" s="83" t="s">
        <v>342</v>
      </c>
      <c r="B23" s="84" t="s">
        <v>353</v>
      </c>
      <c r="C23" s="85" t="s">
        <v>91</v>
      </c>
      <c r="D23" s="86"/>
      <c r="E23" s="87"/>
      <c r="F23" s="88"/>
      <c r="G23" s="91"/>
      <c r="H23" s="91"/>
      <c r="I23" s="91"/>
      <c r="J23" s="92">
        <f t="shared" si="0"/>
        <v>0</v>
      </c>
      <c r="K23" s="92">
        <f t="shared" si="1"/>
        <v>0</v>
      </c>
    </row>
    <row r="24" spans="1:11" ht="20.399999999999999">
      <c r="A24" s="83" t="s">
        <v>343</v>
      </c>
      <c r="B24" s="84" t="s">
        <v>353</v>
      </c>
      <c r="C24" s="85"/>
      <c r="D24" s="86"/>
      <c r="E24" s="87"/>
      <c r="F24" s="88"/>
      <c r="G24" s="91"/>
      <c r="H24" s="91"/>
      <c r="I24" s="91"/>
      <c r="J24" s="92">
        <f t="shared" si="0"/>
        <v>0</v>
      </c>
      <c r="K24" s="92">
        <f t="shared" si="1"/>
        <v>0</v>
      </c>
    </row>
    <row r="25" spans="1:11">
      <c r="A25" s="90" t="s">
        <v>267</v>
      </c>
      <c r="B25" s="84"/>
      <c r="C25" s="85"/>
      <c r="D25" s="86"/>
      <c r="E25" s="87">
        <f>SUM(E4:E24)</f>
        <v>3</v>
      </c>
      <c r="F25" s="87">
        <f t="shared" ref="F25:I25" si="2">SUM(F4:F24)</f>
        <v>16600</v>
      </c>
      <c r="G25" s="87">
        <f t="shared" si="2"/>
        <v>162</v>
      </c>
      <c r="H25" s="87">
        <f t="shared" si="2"/>
        <v>200</v>
      </c>
      <c r="I25" s="87">
        <f t="shared" si="2"/>
        <v>213</v>
      </c>
      <c r="J25" s="92">
        <f>SUM(J4:J24)</f>
        <v>2414400</v>
      </c>
      <c r="K25" s="48">
        <f>SUM(K4:K24)</f>
        <v>28086</v>
      </c>
    </row>
  </sheetData>
  <customSheetViews>
    <customSheetView guid="{507F482F-13C0-4805-AED4-AEDBC347912B}" showPageBreaks="1" state="hidden" topLeftCell="A2">
      <selection activeCell="B6" sqref="B6"/>
      <pageMargins left="0.7" right="0.7" top="0.75" bottom="0.75" header="0.3" footer="0.3"/>
      <pageSetup paperSize="9" orientation="landscape" r:id="rId1"/>
      <headerFooter>
        <oddHeader>&amp;C6. Affald</oddHeader>
        <oddFooter>Side &amp;P af &amp;N</oddFooter>
      </headerFooter>
    </customSheetView>
    <customSheetView guid="{A1D9BC16-97D5-4B07-B3B4-7722A1CAE2B0}" state="hidden" topLeftCell="A2">
      <selection activeCell="B6" sqref="B6"/>
      <pageMargins left="0.7" right="0.7" top="0.75" bottom="0.75" header="0.3" footer="0.3"/>
      <pageSetup paperSize="9" orientation="landscape" r:id="rId2"/>
      <headerFooter>
        <oddHeader>&amp;C6. Affald</oddHeader>
        <oddFooter>Side &amp;P af &amp;N</oddFooter>
      </headerFooter>
    </customSheetView>
    <customSheetView guid="{BD3BB644-FD58-43C6-8156-1BD0BBDEEE88}" state="hidden" topLeftCell="A2">
      <selection activeCell="B6" sqref="B6"/>
      <pageMargins left="0.7" right="0.7" top="0.75" bottom="0.75" header="0.3" footer="0.3"/>
      <pageSetup paperSize="9" orientation="landscape" r:id="rId3"/>
      <headerFooter>
        <oddHeader>&amp;C6. Affald</oddHeader>
        <oddFooter>Side &amp;P af &amp;N</oddFooter>
      </headerFooter>
    </customSheetView>
  </customSheetViews>
  <pageMargins left="0.7" right="0.7" top="0.75" bottom="0.75" header="0.3" footer="0.3"/>
  <pageSetup paperSize="9" orientation="landscape" r:id="rId4"/>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N52"/>
  <sheetViews>
    <sheetView zoomScaleNormal="100" workbookViewId="0">
      <selection activeCell="B6" sqref="B6"/>
    </sheetView>
  </sheetViews>
  <sheetFormatPr defaultRowHeight="14.4"/>
  <cols>
    <col min="1" max="1" width="5" customWidth="1"/>
    <col min="2" max="2" width="9.44140625" bestFit="1" customWidth="1"/>
    <col min="3" max="3" width="10.5546875" bestFit="1" customWidth="1"/>
    <col min="4" max="4" width="9.44140625" bestFit="1" customWidth="1"/>
    <col min="5" max="5" width="10.6640625" customWidth="1"/>
    <col min="6" max="7" width="9.6640625" bestFit="1" customWidth="1"/>
    <col min="8" max="8" width="12.33203125" customWidth="1"/>
    <col min="9" max="9" width="9.6640625" customWidth="1"/>
    <col min="11" max="11" width="27.44140625" customWidth="1"/>
    <col min="12" max="13" width="9.33203125" bestFit="1" customWidth="1"/>
    <col min="14" max="14" width="9.44140625" bestFit="1" customWidth="1"/>
  </cols>
  <sheetData>
    <row r="1" spans="1:14">
      <c r="A1" s="13" t="s">
        <v>164</v>
      </c>
      <c r="B1" s="7"/>
      <c r="C1" s="8"/>
      <c r="D1" s="6"/>
      <c r="E1" s="75"/>
      <c r="F1" s="6"/>
      <c r="G1" s="6"/>
      <c r="K1" s="13" t="s">
        <v>291</v>
      </c>
    </row>
    <row r="2" spans="1:14" ht="27">
      <c r="A2" s="45"/>
      <c r="B2" s="45" t="s">
        <v>146</v>
      </c>
      <c r="C2" s="45" t="s">
        <v>181</v>
      </c>
      <c r="D2" s="45" t="s">
        <v>182</v>
      </c>
      <c r="E2" s="45" t="s">
        <v>149</v>
      </c>
      <c r="F2" s="45" t="s">
        <v>215</v>
      </c>
      <c r="G2" s="45" t="s">
        <v>150</v>
      </c>
      <c r="H2" s="45" t="s">
        <v>183</v>
      </c>
      <c r="I2" s="45" t="s">
        <v>152</v>
      </c>
      <c r="K2" s="46" t="s">
        <v>165</v>
      </c>
      <c r="L2" s="46" t="s">
        <v>166</v>
      </c>
      <c r="M2" s="46" t="s">
        <v>276</v>
      </c>
      <c r="N2" s="46" t="s">
        <v>168</v>
      </c>
    </row>
    <row r="3" spans="1:14">
      <c r="A3" s="14">
        <v>0</v>
      </c>
      <c r="B3" s="15">
        <v>40554</v>
      </c>
      <c r="C3" s="16">
        <v>35000</v>
      </c>
      <c r="D3" s="16">
        <v>10000</v>
      </c>
      <c r="E3" s="16">
        <v>30</v>
      </c>
      <c r="F3" s="16">
        <v>2</v>
      </c>
      <c r="G3" s="16">
        <f>D3*F3/E3</f>
        <v>666.66666666666663</v>
      </c>
      <c r="H3" s="16">
        <f>D3/E3*30</f>
        <v>10000</v>
      </c>
      <c r="I3" s="17">
        <f>F3*H3</f>
        <v>20000</v>
      </c>
      <c r="K3" s="49" t="s">
        <v>172</v>
      </c>
      <c r="L3" s="47">
        <v>355</v>
      </c>
      <c r="M3" s="48"/>
      <c r="N3" s="48"/>
    </row>
    <row r="4" spans="1:14">
      <c r="A4" s="14">
        <v>0</v>
      </c>
      <c r="B4" s="15">
        <v>40586</v>
      </c>
      <c r="C4" s="16">
        <v>75000</v>
      </c>
      <c r="D4" s="16">
        <f>C4-C3</f>
        <v>40000</v>
      </c>
      <c r="E4" s="16">
        <f>B4-B3</f>
        <v>32</v>
      </c>
      <c r="F4" s="16">
        <v>2</v>
      </c>
      <c r="G4" s="16">
        <f>D4*F4/E4</f>
        <v>2500</v>
      </c>
      <c r="H4" s="16">
        <f>D4/E4*30</f>
        <v>37500</v>
      </c>
      <c r="I4" s="17">
        <f>F4*H4</f>
        <v>75000</v>
      </c>
      <c r="K4" s="49" t="s">
        <v>277</v>
      </c>
      <c r="L4" s="47">
        <v>12</v>
      </c>
      <c r="M4" s="48"/>
      <c r="N4" s="48"/>
    </row>
    <row r="5" spans="1:14" ht="18">
      <c r="A5" s="18" t="s">
        <v>153</v>
      </c>
      <c r="B5" s="19"/>
      <c r="C5" s="20"/>
      <c r="D5" s="21"/>
      <c r="E5" s="22" t="s">
        <v>91</v>
      </c>
      <c r="F5" s="21"/>
      <c r="G5" s="21"/>
      <c r="H5" s="22"/>
      <c r="I5" s="23" t="s">
        <v>91</v>
      </c>
      <c r="K5" s="49" t="s">
        <v>278</v>
      </c>
      <c r="L5" s="47">
        <v>50</v>
      </c>
      <c r="M5" s="48"/>
      <c r="N5" s="48"/>
    </row>
    <row r="6" spans="1:14">
      <c r="A6" s="18">
        <v>1</v>
      </c>
      <c r="B6" s="162"/>
      <c r="C6" s="20"/>
      <c r="D6" s="21">
        <f>C6-C5</f>
        <v>0</v>
      </c>
      <c r="E6" s="22">
        <f>B6-B5</f>
        <v>0</v>
      </c>
      <c r="F6" s="57">
        <v>2</v>
      </c>
      <c r="G6" s="21" t="e">
        <f>D6*F6/E6</f>
        <v>#DIV/0!</v>
      </c>
      <c r="H6" s="21" t="e">
        <f>D6/E6*30</f>
        <v>#DIV/0!</v>
      </c>
      <c r="I6" s="23" t="e">
        <f>H6*F6</f>
        <v>#DIV/0!</v>
      </c>
      <c r="K6" s="49" t="s">
        <v>279</v>
      </c>
      <c r="L6" s="47">
        <v>2</v>
      </c>
      <c r="M6" s="48"/>
      <c r="N6" s="48"/>
    </row>
    <row r="7" spans="1:14">
      <c r="A7" s="18">
        <v>2</v>
      </c>
      <c r="B7" s="19"/>
      <c r="C7" s="20"/>
      <c r="D7" s="21">
        <f t="shared" ref="D7:D24" si="0">C7-C6</f>
        <v>0</v>
      </c>
      <c r="E7" s="22">
        <f t="shared" ref="E7:E24" si="1">B7-B6</f>
        <v>0</v>
      </c>
      <c r="F7" s="57">
        <v>2</v>
      </c>
      <c r="G7" s="21" t="e">
        <f t="shared" ref="G7:G24" si="2">D7*F7/E7</f>
        <v>#DIV/0!</v>
      </c>
      <c r="H7" s="21" t="e">
        <f t="shared" ref="H7:H24" si="3">D7/E7*30</f>
        <v>#DIV/0!</v>
      </c>
      <c r="I7" s="23" t="e">
        <f t="shared" ref="I7:I24" si="4">H7*F7</f>
        <v>#DIV/0!</v>
      </c>
      <c r="K7" s="49" t="s">
        <v>280</v>
      </c>
      <c r="L7" s="47">
        <v>60</v>
      </c>
      <c r="M7" s="48"/>
      <c r="N7" s="48"/>
    </row>
    <row r="8" spans="1:14">
      <c r="A8" s="18">
        <v>3</v>
      </c>
      <c r="B8" s="19" t="s">
        <v>91</v>
      </c>
      <c r="C8" s="20" t="s">
        <v>91</v>
      </c>
      <c r="D8" s="21" t="e">
        <f t="shared" si="0"/>
        <v>#VALUE!</v>
      </c>
      <c r="E8" s="22" t="e">
        <f t="shared" si="1"/>
        <v>#VALUE!</v>
      </c>
      <c r="F8" s="57">
        <v>2</v>
      </c>
      <c r="G8" s="21" t="e">
        <f t="shared" si="2"/>
        <v>#VALUE!</v>
      </c>
      <c r="H8" s="21" t="e">
        <f t="shared" si="3"/>
        <v>#VALUE!</v>
      </c>
      <c r="I8" s="23" t="e">
        <f t="shared" si="4"/>
        <v>#VALUE!</v>
      </c>
      <c r="K8" s="49" t="s">
        <v>281</v>
      </c>
      <c r="L8" s="47">
        <v>20</v>
      </c>
      <c r="M8" s="48"/>
      <c r="N8" s="48"/>
    </row>
    <row r="9" spans="1:14">
      <c r="A9" s="18">
        <v>4</v>
      </c>
      <c r="B9" s="19" t="s">
        <v>91</v>
      </c>
      <c r="C9" s="20" t="s">
        <v>91</v>
      </c>
      <c r="D9" s="21" t="e">
        <f t="shared" si="0"/>
        <v>#VALUE!</v>
      </c>
      <c r="E9" s="22" t="e">
        <f t="shared" si="1"/>
        <v>#VALUE!</v>
      </c>
      <c r="F9" s="57">
        <v>2</v>
      </c>
      <c r="G9" s="21" t="e">
        <f t="shared" si="2"/>
        <v>#VALUE!</v>
      </c>
      <c r="H9" s="21" t="e">
        <f t="shared" si="3"/>
        <v>#VALUE!</v>
      </c>
      <c r="I9" s="23" t="e">
        <f t="shared" si="4"/>
        <v>#VALUE!</v>
      </c>
      <c r="K9" s="49" t="s">
        <v>282</v>
      </c>
      <c r="L9" s="47">
        <v>1000</v>
      </c>
      <c r="M9" s="48"/>
      <c r="N9" s="48"/>
    </row>
    <row r="10" spans="1:14">
      <c r="A10" s="18">
        <v>5</v>
      </c>
      <c r="B10" s="19" t="s">
        <v>91</v>
      </c>
      <c r="C10" s="20" t="s">
        <v>91</v>
      </c>
      <c r="D10" s="21" t="e">
        <f t="shared" si="0"/>
        <v>#VALUE!</v>
      </c>
      <c r="E10" s="22" t="e">
        <f t="shared" si="1"/>
        <v>#VALUE!</v>
      </c>
      <c r="F10" s="57">
        <v>2</v>
      </c>
      <c r="G10" s="21" t="e">
        <f t="shared" si="2"/>
        <v>#VALUE!</v>
      </c>
      <c r="H10" s="21" t="e">
        <f t="shared" si="3"/>
        <v>#VALUE!</v>
      </c>
      <c r="I10" s="23" t="e">
        <f t="shared" si="4"/>
        <v>#VALUE!</v>
      </c>
      <c r="K10" s="49" t="s">
        <v>283</v>
      </c>
      <c r="L10" s="47">
        <v>10</v>
      </c>
      <c r="M10" s="48"/>
      <c r="N10" s="48"/>
    </row>
    <row r="11" spans="1:14">
      <c r="A11" s="18">
        <v>6</v>
      </c>
      <c r="B11" s="19" t="s">
        <v>91</v>
      </c>
      <c r="C11" s="20" t="s">
        <v>91</v>
      </c>
      <c r="D11" s="21" t="e">
        <f t="shared" si="0"/>
        <v>#VALUE!</v>
      </c>
      <c r="E11" s="22" t="e">
        <f t="shared" si="1"/>
        <v>#VALUE!</v>
      </c>
      <c r="F11" s="57">
        <v>2</v>
      </c>
      <c r="G11" s="21" t="e">
        <f t="shared" si="2"/>
        <v>#VALUE!</v>
      </c>
      <c r="H11" s="21" t="e">
        <f t="shared" si="3"/>
        <v>#VALUE!</v>
      </c>
      <c r="I11" s="23" t="e">
        <f t="shared" si="4"/>
        <v>#VALUE!</v>
      </c>
      <c r="K11" s="49" t="s">
        <v>284</v>
      </c>
      <c r="L11" s="47">
        <v>75</v>
      </c>
      <c r="M11" s="48"/>
      <c r="N11" s="48"/>
    </row>
    <row r="12" spans="1:14">
      <c r="A12" s="18">
        <v>7</v>
      </c>
      <c r="B12" s="19" t="s">
        <v>91</v>
      </c>
      <c r="C12" s="20" t="s">
        <v>91</v>
      </c>
      <c r="D12" s="21" t="e">
        <f t="shared" si="0"/>
        <v>#VALUE!</v>
      </c>
      <c r="E12" s="22" t="e">
        <f t="shared" si="1"/>
        <v>#VALUE!</v>
      </c>
      <c r="F12" s="57">
        <v>2</v>
      </c>
      <c r="G12" s="21" t="e">
        <f t="shared" si="2"/>
        <v>#VALUE!</v>
      </c>
      <c r="H12" s="21" t="e">
        <f t="shared" si="3"/>
        <v>#VALUE!</v>
      </c>
      <c r="I12" s="23" t="e">
        <f t="shared" si="4"/>
        <v>#VALUE!</v>
      </c>
      <c r="K12" s="49" t="s">
        <v>285</v>
      </c>
      <c r="L12" s="47">
        <v>6000</v>
      </c>
      <c r="M12" s="50"/>
      <c r="N12" s="51"/>
    </row>
    <row r="13" spans="1:14">
      <c r="A13" s="18">
        <v>8</v>
      </c>
      <c r="B13" s="19" t="s">
        <v>91</v>
      </c>
      <c r="C13" s="20" t="s">
        <v>91</v>
      </c>
      <c r="D13" s="21" t="e">
        <f t="shared" si="0"/>
        <v>#VALUE!</v>
      </c>
      <c r="E13" s="22" t="e">
        <f t="shared" si="1"/>
        <v>#VALUE!</v>
      </c>
      <c r="F13" s="57">
        <v>2</v>
      </c>
      <c r="G13" s="21" t="e">
        <f t="shared" si="2"/>
        <v>#VALUE!</v>
      </c>
      <c r="H13" s="21" t="e">
        <f t="shared" si="3"/>
        <v>#VALUE!</v>
      </c>
      <c r="I13" s="23" t="e">
        <f t="shared" si="4"/>
        <v>#VALUE!</v>
      </c>
      <c r="K13" s="49" t="s">
        <v>286</v>
      </c>
      <c r="L13" s="97">
        <v>500</v>
      </c>
      <c r="M13" s="50"/>
      <c r="N13" s="51"/>
    </row>
    <row r="14" spans="1:14">
      <c r="A14" s="18">
        <v>9</v>
      </c>
      <c r="B14" s="19" t="s">
        <v>91</v>
      </c>
      <c r="C14" s="20" t="s">
        <v>91</v>
      </c>
      <c r="D14" s="21" t="e">
        <f t="shared" si="0"/>
        <v>#VALUE!</v>
      </c>
      <c r="E14" s="22" t="e">
        <f t="shared" si="1"/>
        <v>#VALUE!</v>
      </c>
      <c r="F14" s="57">
        <v>2</v>
      </c>
      <c r="G14" s="21" t="e">
        <f t="shared" si="2"/>
        <v>#VALUE!</v>
      </c>
      <c r="H14" s="21" t="e">
        <f t="shared" si="3"/>
        <v>#VALUE!</v>
      </c>
      <c r="I14" s="23" t="e">
        <f t="shared" si="4"/>
        <v>#VALUE!</v>
      </c>
      <c r="K14" s="49" t="s">
        <v>287</v>
      </c>
      <c r="L14" s="48"/>
      <c r="M14" s="98">
        <f>(L7-L10)*L5*L4*L3/1000</f>
        <v>10650</v>
      </c>
      <c r="N14" s="54">
        <f>M14*L6</f>
        <v>21300</v>
      </c>
    </row>
    <row r="15" spans="1:14">
      <c r="A15" s="18">
        <v>10</v>
      </c>
      <c r="B15" s="19" t="s">
        <v>91</v>
      </c>
      <c r="C15" s="20" t="s">
        <v>91</v>
      </c>
      <c r="D15" s="21" t="e">
        <f t="shared" si="0"/>
        <v>#VALUE!</v>
      </c>
      <c r="E15" s="22" t="e">
        <f t="shared" si="1"/>
        <v>#VALUE!</v>
      </c>
      <c r="F15" s="57">
        <v>2</v>
      </c>
      <c r="G15" s="21" t="e">
        <f t="shared" si="2"/>
        <v>#VALUE!</v>
      </c>
      <c r="H15" s="21" t="e">
        <f t="shared" si="3"/>
        <v>#VALUE!</v>
      </c>
      <c r="I15" s="23" t="e">
        <f t="shared" si="4"/>
        <v>#VALUE!</v>
      </c>
      <c r="K15" s="74" t="s">
        <v>288</v>
      </c>
      <c r="L15" s="48"/>
      <c r="M15" s="50"/>
      <c r="N15" s="51">
        <f>(L8/L9-(L11/L12))*L3*L4*L5</f>
        <v>1597.5000000000002</v>
      </c>
    </row>
    <row r="16" spans="1:14">
      <c r="A16" s="18">
        <v>11</v>
      </c>
      <c r="B16" s="19" t="s">
        <v>91</v>
      </c>
      <c r="C16" s="20" t="s">
        <v>91</v>
      </c>
      <c r="D16" s="21" t="e">
        <f t="shared" si="0"/>
        <v>#VALUE!</v>
      </c>
      <c r="E16" s="22" t="e">
        <f t="shared" si="1"/>
        <v>#VALUE!</v>
      </c>
      <c r="F16" s="57">
        <v>2</v>
      </c>
      <c r="G16" s="21" t="e">
        <f t="shared" si="2"/>
        <v>#VALUE!</v>
      </c>
      <c r="H16" s="21" t="e">
        <f t="shared" si="3"/>
        <v>#VALUE!</v>
      </c>
      <c r="I16" s="23" t="e">
        <f t="shared" si="4"/>
        <v>#VALUE!</v>
      </c>
      <c r="K16" s="74" t="s">
        <v>289</v>
      </c>
      <c r="L16" s="48"/>
      <c r="M16" s="50">
        <f>SUM(M14:M15)</f>
        <v>10650</v>
      </c>
      <c r="N16" s="51">
        <f>SUM(N14:N15)</f>
        <v>22897.5</v>
      </c>
    </row>
    <row r="17" spans="1:14">
      <c r="A17" s="18">
        <v>13</v>
      </c>
      <c r="B17" s="19" t="s">
        <v>91</v>
      </c>
      <c r="C17" s="20" t="s">
        <v>91</v>
      </c>
      <c r="D17" s="21" t="e">
        <f t="shared" si="0"/>
        <v>#VALUE!</v>
      </c>
      <c r="E17" s="22" t="e">
        <f t="shared" si="1"/>
        <v>#VALUE!</v>
      </c>
      <c r="F17" s="57">
        <v>2</v>
      </c>
      <c r="G17" s="21" t="e">
        <f t="shared" si="2"/>
        <v>#VALUE!</v>
      </c>
      <c r="H17" s="21" t="e">
        <f t="shared" si="3"/>
        <v>#VALUE!</v>
      </c>
      <c r="I17" s="23" t="e">
        <f t="shared" si="4"/>
        <v>#VALUE!</v>
      </c>
      <c r="K17" s="74" t="s">
        <v>290</v>
      </c>
      <c r="L17" s="48"/>
      <c r="M17" s="50"/>
      <c r="N17" s="99">
        <f>L13/N16</f>
        <v>2.1836445026749644E-2</v>
      </c>
    </row>
    <row r="18" spans="1:14">
      <c r="A18" s="18">
        <v>14</v>
      </c>
      <c r="B18" s="19" t="s">
        <v>91</v>
      </c>
      <c r="C18" s="20" t="s">
        <v>91</v>
      </c>
      <c r="D18" s="21" t="e">
        <f t="shared" si="0"/>
        <v>#VALUE!</v>
      </c>
      <c r="E18" s="22" t="e">
        <f t="shared" si="1"/>
        <v>#VALUE!</v>
      </c>
      <c r="F18" s="57">
        <v>2</v>
      </c>
      <c r="G18" s="21" t="e">
        <f t="shared" si="2"/>
        <v>#VALUE!</v>
      </c>
      <c r="H18" s="21" t="e">
        <f t="shared" si="3"/>
        <v>#VALUE!</v>
      </c>
      <c r="I18" s="23" t="e">
        <f t="shared" si="4"/>
        <v>#VALUE!</v>
      </c>
    </row>
    <row r="19" spans="1:14">
      <c r="A19" s="18">
        <v>15</v>
      </c>
      <c r="B19" s="19" t="s">
        <v>91</v>
      </c>
      <c r="C19" s="20" t="s">
        <v>91</v>
      </c>
      <c r="D19" s="21" t="e">
        <f t="shared" si="0"/>
        <v>#VALUE!</v>
      </c>
      <c r="E19" s="22" t="e">
        <f t="shared" si="1"/>
        <v>#VALUE!</v>
      </c>
      <c r="F19" s="57">
        <v>2</v>
      </c>
      <c r="G19" s="21" t="e">
        <f t="shared" si="2"/>
        <v>#VALUE!</v>
      </c>
      <c r="H19" s="21" t="e">
        <f t="shared" si="3"/>
        <v>#VALUE!</v>
      </c>
      <c r="I19" s="23" t="e">
        <f t="shared" si="4"/>
        <v>#VALUE!</v>
      </c>
      <c r="K19" s="100" t="s">
        <v>294</v>
      </c>
    </row>
    <row r="20" spans="1:14">
      <c r="A20" s="18">
        <v>16</v>
      </c>
      <c r="B20" s="19" t="s">
        <v>91</v>
      </c>
      <c r="C20" s="20" t="s">
        <v>91</v>
      </c>
      <c r="D20" s="21" t="e">
        <f t="shared" si="0"/>
        <v>#VALUE!</v>
      </c>
      <c r="E20" s="22" t="e">
        <f t="shared" si="1"/>
        <v>#VALUE!</v>
      </c>
      <c r="F20" s="57">
        <v>2</v>
      </c>
      <c r="G20" s="21" t="e">
        <f t="shared" si="2"/>
        <v>#VALUE!</v>
      </c>
      <c r="H20" s="21" t="e">
        <f t="shared" si="3"/>
        <v>#VALUE!</v>
      </c>
      <c r="I20" s="23" t="e">
        <f t="shared" si="4"/>
        <v>#VALUE!</v>
      </c>
      <c r="K20" s="46" t="s">
        <v>165</v>
      </c>
      <c r="L20" s="46" t="s">
        <v>166</v>
      </c>
      <c r="M20" s="46" t="s">
        <v>276</v>
      </c>
      <c r="N20" s="46" t="s">
        <v>168</v>
      </c>
    </row>
    <row r="21" spans="1:14">
      <c r="A21" s="18">
        <v>17</v>
      </c>
      <c r="B21" s="19" t="s">
        <v>91</v>
      </c>
      <c r="C21" s="20" t="s">
        <v>91</v>
      </c>
      <c r="D21" s="21" t="e">
        <f t="shared" si="0"/>
        <v>#VALUE!</v>
      </c>
      <c r="E21" s="22" t="e">
        <f t="shared" si="1"/>
        <v>#VALUE!</v>
      </c>
      <c r="F21" s="57">
        <v>2</v>
      </c>
      <c r="G21" s="21" t="e">
        <f t="shared" si="2"/>
        <v>#VALUE!</v>
      </c>
      <c r="H21" s="21" t="e">
        <f t="shared" si="3"/>
        <v>#VALUE!</v>
      </c>
      <c r="I21" s="23" t="e">
        <f t="shared" si="4"/>
        <v>#VALUE!</v>
      </c>
      <c r="K21" s="49" t="s">
        <v>292</v>
      </c>
      <c r="L21" s="47">
        <v>219</v>
      </c>
      <c r="M21" s="48"/>
      <c r="N21" s="48"/>
    </row>
    <row r="22" spans="1:14">
      <c r="A22" s="18">
        <v>18</v>
      </c>
      <c r="B22" s="19" t="s">
        <v>91</v>
      </c>
      <c r="C22" s="20" t="s">
        <v>91</v>
      </c>
      <c r="D22" s="21" t="e">
        <f t="shared" si="0"/>
        <v>#VALUE!</v>
      </c>
      <c r="E22" s="22" t="e">
        <f t="shared" si="1"/>
        <v>#VALUE!</v>
      </c>
      <c r="F22" s="57">
        <v>2</v>
      </c>
      <c r="G22" s="21" t="e">
        <f t="shared" si="2"/>
        <v>#VALUE!</v>
      </c>
      <c r="H22" s="21" t="e">
        <f t="shared" si="3"/>
        <v>#VALUE!</v>
      </c>
      <c r="I22" s="23" t="e">
        <f t="shared" si="4"/>
        <v>#VALUE!</v>
      </c>
      <c r="K22" s="49" t="s">
        <v>277</v>
      </c>
      <c r="L22" s="47">
        <v>2</v>
      </c>
      <c r="M22" s="48"/>
      <c r="N22" s="48"/>
    </row>
    <row r="23" spans="1:14">
      <c r="A23" s="18">
        <v>19</v>
      </c>
      <c r="B23" s="19" t="s">
        <v>91</v>
      </c>
      <c r="C23" s="20" t="s">
        <v>91</v>
      </c>
      <c r="D23" s="21" t="e">
        <f t="shared" si="0"/>
        <v>#VALUE!</v>
      </c>
      <c r="E23" s="22" t="e">
        <f t="shared" si="1"/>
        <v>#VALUE!</v>
      </c>
      <c r="F23" s="57">
        <v>2</v>
      </c>
      <c r="G23" s="21" t="e">
        <f t="shared" si="2"/>
        <v>#VALUE!</v>
      </c>
      <c r="H23" s="21" t="e">
        <f t="shared" si="3"/>
        <v>#VALUE!</v>
      </c>
      <c r="I23" s="23" t="e">
        <f t="shared" si="4"/>
        <v>#VALUE!</v>
      </c>
      <c r="K23" s="49" t="s">
        <v>293</v>
      </c>
      <c r="L23" s="47">
        <v>200</v>
      </c>
      <c r="M23" s="48"/>
      <c r="N23" s="48"/>
    </row>
    <row r="24" spans="1:14">
      <c r="A24" s="18">
        <v>20</v>
      </c>
      <c r="B24" s="19" t="s">
        <v>91</v>
      </c>
      <c r="C24" s="20" t="s">
        <v>91</v>
      </c>
      <c r="D24" s="21" t="e">
        <f t="shared" si="0"/>
        <v>#VALUE!</v>
      </c>
      <c r="E24" s="22" t="e">
        <f t="shared" si="1"/>
        <v>#VALUE!</v>
      </c>
      <c r="F24" s="57">
        <v>2</v>
      </c>
      <c r="G24" s="21" t="e">
        <f t="shared" si="2"/>
        <v>#VALUE!</v>
      </c>
      <c r="H24" s="21" t="e">
        <f t="shared" si="3"/>
        <v>#VALUE!</v>
      </c>
      <c r="I24" s="23" t="e">
        <f t="shared" si="4"/>
        <v>#VALUE!</v>
      </c>
      <c r="K24" s="49" t="s">
        <v>279</v>
      </c>
      <c r="L24" s="47">
        <v>2</v>
      </c>
      <c r="M24" s="48"/>
      <c r="N24" s="48"/>
    </row>
    <row r="25" spans="1:14">
      <c r="A25" s="18"/>
      <c r="B25" s="19"/>
      <c r="C25" s="20"/>
      <c r="D25" s="21" t="s">
        <v>154</v>
      </c>
      <c r="E25" s="22" t="s">
        <v>154</v>
      </c>
      <c r="F25" s="20"/>
      <c r="G25" s="22"/>
      <c r="H25" s="21"/>
      <c r="I25" s="23"/>
      <c r="K25" s="49" t="s">
        <v>280</v>
      </c>
      <c r="L25" s="47">
        <v>60</v>
      </c>
      <c r="M25" s="48"/>
      <c r="N25" s="48"/>
    </row>
    <row r="26" spans="1:14">
      <c r="K26" s="49" t="s">
        <v>281</v>
      </c>
      <c r="L26" s="47">
        <v>15</v>
      </c>
      <c r="M26" s="48"/>
      <c r="N26" s="48"/>
    </row>
    <row r="27" spans="1:14">
      <c r="K27" s="49" t="s">
        <v>282</v>
      </c>
      <c r="L27" s="47">
        <v>1000</v>
      </c>
      <c r="M27" s="48"/>
      <c r="N27" s="48"/>
    </row>
    <row r="28" spans="1:14" ht="15" thickBot="1">
      <c r="A28" s="13" t="s">
        <v>156</v>
      </c>
      <c r="B28" s="6" t="s">
        <v>155</v>
      </c>
      <c r="C28" s="77"/>
      <c r="D28" s="6"/>
      <c r="E28" s="6"/>
      <c r="F28" s="6"/>
      <c r="G28" s="6"/>
      <c r="K28" s="49" t="s">
        <v>283</v>
      </c>
      <c r="L28" s="47">
        <v>10</v>
      </c>
      <c r="M28" s="48"/>
      <c r="N28" s="48"/>
    </row>
    <row r="29" spans="1:14" ht="18.600000000000001" thickBot="1">
      <c r="A29" s="56" t="s">
        <v>184</v>
      </c>
      <c r="B29" s="55" t="s">
        <v>156</v>
      </c>
      <c r="C29" s="55" t="s">
        <v>185</v>
      </c>
      <c r="D29" s="55" t="s">
        <v>182</v>
      </c>
      <c r="E29" s="55" t="s">
        <v>186</v>
      </c>
      <c r="F29" s="55" t="s">
        <v>214</v>
      </c>
      <c r="G29" s="55" t="s">
        <v>159</v>
      </c>
      <c r="H29" s="55" t="s">
        <v>160</v>
      </c>
      <c r="K29" s="49" t="s">
        <v>284</v>
      </c>
      <c r="L29" s="47">
        <v>75</v>
      </c>
      <c r="M29" s="48"/>
      <c r="N29" s="48"/>
    </row>
    <row r="30" spans="1:14" ht="15" thickBot="1">
      <c r="A30" s="24">
        <v>0</v>
      </c>
      <c r="B30" s="25" t="s">
        <v>161</v>
      </c>
      <c r="C30" s="26">
        <v>14500</v>
      </c>
      <c r="D30" s="26">
        <v>51000</v>
      </c>
      <c r="E30" s="27">
        <v>2</v>
      </c>
      <c r="F30" s="28">
        <f>D30*E30</f>
        <v>102000</v>
      </c>
      <c r="G30" s="29">
        <v>40000</v>
      </c>
      <c r="H30" s="28">
        <f>F30/G30</f>
        <v>2.5499999999999998</v>
      </c>
      <c r="K30" s="49" t="s">
        <v>285</v>
      </c>
      <c r="L30" s="47">
        <v>6000</v>
      </c>
      <c r="M30" s="50"/>
      <c r="N30" s="51"/>
    </row>
    <row r="31" spans="1:14" ht="15" thickBot="1">
      <c r="A31" s="30">
        <v>0</v>
      </c>
      <c r="B31" s="31" t="s">
        <v>162</v>
      </c>
      <c r="C31" s="32">
        <v>34400</v>
      </c>
      <c r="D31" s="32">
        <v>80000</v>
      </c>
      <c r="E31" s="33">
        <v>2</v>
      </c>
      <c r="F31" s="28">
        <f>D31*E31</f>
        <v>160000</v>
      </c>
      <c r="G31" s="34">
        <v>45000</v>
      </c>
      <c r="H31" s="35">
        <f>F31/G31</f>
        <v>3.5555555555555554</v>
      </c>
      <c r="K31" s="49" t="s">
        <v>286</v>
      </c>
      <c r="L31" s="97">
        <v>500</v>
      </c>
      <c r="M31" s="50"/>
      <c r="N31" s="51"/>
    </row>
    <row r="32" spans="1:14" ht="15" thickBot="1">
      <c r="A32" s="36">
        <v>1</v>
      </c>
      <c r="B32" s="76"/>
      <c r="C32" s="37"/>
      <c r="D32" s="38">
        <f>C32-C28</f>
        <v>0</v>
      </c>
      <c r="E32" s="39">
        <v>2</v>
      </c>
      <c r="F32" s="78">
        <f>D32*E32</f>
        <v>0</v>
      </c>
      <c r="G32" s="41"/>
      <c r="H32" s="40" t="e">
        <f>F32/G32</f>
        <v>#DIV/0!</v>
      </c>
      <c r="K32" s="49" t="s">
        <v>287</v>
      </c>
      <c r="L32" s="48"/>
      <c r="M32" s="98">
        <f>(L25-L28)*L23*L22*L21/1000</f>
        <v>4380</v>
      </c>
      <c r="N32" s="54">
        <f>M32*L24</f>
        <v>8760</v>
      </c>
    </row>
    <row r="33" spans="1:14" ht="15" thickBot="1">
      <c r="A33" s="36">
        <v>2</v>
      </c>
      <c r="B33" s="37"/>
      <c r="C33" s="37"/>
      <c r="D33" s="38">
        <f>C33-C32</f>
        <v>0</v>
      </c>
      <c r="E33" s="39">
        <v>2</v>
      </c>
      <c r="F33" s="78">
        <f t="shared" ref="F33:F51" si="5">D33*E33</f>
        <v>0</v>
      </c>
      <c r="G33" s="41"/>
      <c r="H33" s="40" t="e">
        <f>F33/G33</f>
        <v>#DIV/0!</v>
      </c>
      <c r="K33" s="74" t="s">
        <v>288</v>
      </c>
      <c r="L33" s="48"/>
      <c r="M33" s="50"/>
      <c r="N33" s="51">
        <f>(L26/L27-(L29/L30))*L21*L22*L23</f>
        <v>218.99999999999991</v>
      </c>
    </row>
    <row r="34" spans="1:14" ht="15" thickBot="1">
      <c r="A34" s="36">
        <v>3</v>
      </c>
      <c r="B34" s="37" t="s">
        <v>91</v>
      </c>
      <c r="C34" s="37" t="s">
        <v>91</v>
      </c>
      <c r="D34" s="38" t="e">
        <f>C34-C33</f>
        <v>#VALUE!</v>
      </c>
      <c r="E34" s="39">
        <v>2</v>
      </c>
      <c r="F34" s="78" t="e">
        <f t="shared" si="5"/>
        <v>#VALUE!</v>
      </c>
      <c r="G34" s="41"/>
      <c r="H34" s="40" t="e">
        <f t="shared" ref="H34:H51" si="6">F34/G34</f>
        <v>#VALUE!</v>
      </c>
      <c r="K34" s="74" t="s">
        <v>289</v>
      </c>
      <c r="L34" s="48"/>
      <c r="M34" s="50">
        <f>SUM(M32:M33)</f>
        <v>4380</v>
      </c>
      <c r="N34" s="51">
        <f>SUM(N32:N33)</f>
        <v>8979</v>
      </c>
    </row>
    <row r="35" spans="1:14" ht="15" thickBot="1">
      <c r="A35" s="36">
        <v>4</v>
      </c>
      <c r="B35" s="37" t="s">
        <v>91</v>
      </c>
      <c r="C35" s="37" t="s">
        <v>91</v>
      </c>
      <c r="D35" s="38" t="e">
        <f t="shared" ref="D35:D50" si="7">C35-C34</f>
        <v>#VALUE!</v>
      </c>
      <c r="E35" s="39">
        <v>2</v>
      </c>
      <c r="F35" s="78" t="e">
        <f t="shared" si="5"/>
        <v>#VALUE!</v>
      </c>
      <c r="G35" s="41"/>
      <c r="H35" s="40" t="e">
        <f t="shared" si="6"/>
        <v>#VALUE!</v>
      </c>
      <c r="K35" s="74" t="s">
        <v>290</v>
      </c>
      <c r="L35" s="48"/>
      <c r="M35" s="50"/>
      <c r="N35" s="99">
        <f>L31/N34</f>
        <v>5.5685488361732934E-2</v>
      </c>
    </row>
    <row r="36" spans="1:14" ht="15" thickBot="1">
      <c r="A36" s="36">
        <v>5</v>
      </c>
      <c r="B36" s="37" t="s">
        <v>91</v>
      </c>
      <c r="C36" s="37" t="s">
        <v>91</v>
      </c>
      <c r="D36" s="38" t="e">
        <f t="shared" si="7"/>
        <v>#VALUE!</v>
      </c>
      <c r="E36" s="39">
        <v>2</v>
      </c>
      <c r="F36" s="78" t="e">
        <f t="shared" si="5"/>
        <v>#VALUE!</v>
      </c>
      <c r="G36" s="41"/>
      <c r="H36" s="40" t="e">
        <f t="shared" si="6"/>
        <v>#VALUE!</v>
      </c>
    </row>
    <row r="37" spans="1:14" ht="15" thickBot="1">
      <c r="A37" s="36">
        <v>6</v>
      </c>
      <c r="B37" s="37" t="s">
        <v>91</v>
      </c>
      <c r="C37" s="37" t="s">
        <v>91</v>
      </c>
      <c r="D37" s="38" t="e">
        <f t="shared" si="7"/>
        <v>#VALUE!</v>
      </c>
      <c r="E37" s="39">
        <v>2</v>
      </c>
      <c r="F37" s="78" t="e">
        <f t="shared" si="5"/>
        <v>#VALUE!</v>
      </c>
      <c r="G37" s="41"/>
      <c r="H37" s="40" t="e">
        <f t="shared" si="6"/>
        <v>#VALUE!</v>
      </c>
      <c r="K37" s="13" t="s">
        <v>295</v>
      </c>
    </row>
    <row r="38" spans="1:14" ht="15" thickBot="1">
      <c r="A38" s="36">
        <v>7</v>
      </c>
      <c r="B38" s="37" t="s">
        <v>91</v>
      </c>
      <c r="C38" s="37" t="s">
        <v>91</v>
      </c>
      <c r="D38" s="38" t="e">
        <f t="shared" si="7"/>
        <v>#VALUE!</v>
      </c>
      <c r="E38" s="39">
        <v>2</v>
      </c>
      <c r="F38" s="78" t="e">
        <f t="shared" si="5"/>
        <v>#VALUE!</v>
      </c>
      <c r="G38" s="41"/>
      <c r="H38" s="40" t="e">
        <f t="shared" si="6"/>
        <v>#VALUE!</v>
      </c>
      <c r="K38" s="46" t="s">
        <v>165</v>
      </c>
      <c r="L38" s="46" t="s">
        <v>166</v>
      </c>
      <c r="M38" s="46" t="s">
        <v>276</v>
      </c>
      <c r="N38" s="46" t="s">
        <v>168</v>
      </c>
    </row>
    <row r="39" spans="1:14" ht="15" thickBot="1">
      <c r="A39" s="36">
        <v>8</v>
      </c>
      <c r="B39" s="37" t="s">
        <v>91</v>
      </c>
      <c r="C39" s="37" t="s">
        <v>91</v>
      </c>
      <c r="D39" s="38" t="e">
        <f t="shared" si="7"/>
        <v>#VALUE!</v>
      </c>
      <c r="E39" s="39">
        <v>2</v>
      </c>
      <c r="F39" s="78" t="e">
        <f t="shared" si="5"/>
        <v>#VALUE!</v>
      </c>
      <c r="G39" s="41"/>
      <c r="H39" s="40" t="e">
        <f t="shared" si="6"/>
        <v>#VALUE!</v>
      </c>
      <c r="K39" s="49" t="s">
        <v>172</v>
      </c>
      <c r="L39" s="47">
        <v>355</v>
      </c>
      <c r="M39" s="48"/>
      <c r="N39" s="48"/>
    </row>
    <row r="40" spans="1:14" ht="15" thickBot="1">
      <c r="A40" s="36">
        <v>9</v>
      </c>
      <c r="B40" s="37" t="s">
        <v>91</v>
      </c>
      <c r="C40" s="37" t="s">
        <v>91</v>
      </c>
      <c r="D40" s="38" t="e">
        <f t="shared" si="7"/>
        <v>#VALUE!</v>
      </c>
      <c r="E40" s="39">
        <v>2</v>
      </c>
      <c r="F40" s="78" t="e">
        <f t="shared" si="5"/>
        <v>#VALUE!</v>
      </c>
      <c r="G40" s="41"/>
      <c r="H40" s="40" t="e">
        <f t="shared" si="6"/>
        <v>#VALUE!</v>
      </c>
      <c r="K40" s="49" t="s">
        <v>277</v>
      </c>
      <c r="L40" s="47">
        <v>10</v>
      </c>
      <c r="M40" s="48"/>
      <c r="N40" s="48"/>
    </row>
    <row r="41" spans="1:14" ht="15" thickBot="1">
      <c r="A41" s="36">
        <v>10</v>
      </c>
      <c r="B41" s="37" t="s">
        <v>91</v>
      </c>
      <c r="C41" s="37" t="s">
        <v>91</v>
      </c>
      <c r="D41" s="38" t="e">
        <f t="shared" si="7"/>
        <v>#VALUE!</v>
      </c>
      <c r="E41" s="39">
        <v>2</v>
      </c>
      <c r="F41" s="78" t="e">
        <f t="shared" si="5"/>
        <v>#VALUE!</v>
      </c>
      <c r="G41" s="41"/>
      <c r="H41" s="40" t="e">
        <f t="shared" si="6"/>
        <v>#VALUE!</v>
      </c>
      <c r="K41" s="49" t="s">
        <v>278</v>
      </c>
      <c r="L41" s="47">
        <v>50</v>
      </c>
      <c r="M41" s="48"/>
      <c r="N41" s="48"/>
    </row>
    <row r="42" spans="1:14" ht="15" thickBot="1">
      <c r="A42" s="36">
        <v>11</v>
      </c>
      <c r="B42" s="37" t="s">
        <v>91</v>
      </c>
      <c r="C42" s="37" t="s">
        <v>91</v>
      </c>
      <c r="D42" s="38" t="e">
        <f t="shared" si="7"/>
        <v>#VALUE!</v>
      </c>
      <c r="E42" s="39">
        <v>2</v>
      </c>
      <c r="F42" s="78" t="e">
        <f t="shared" si="5"/>
        <v>#VALUE!</v>
      </c>
      <c r="G42" s="41"/>
      <c r="H42" s="40" t="e">
        <f t="shared" si="6"/>
        <v>#VALUE!</v>
      </c>
      <c r="K42" s="49" t="s">
        <v>279</v>
      </c>
      <c r="L42" s="47">
        <v>2</v>
      </c>
      <c r="M42" s="48"/>
      <c r="N42" s="48"/>
    </row>
    <row r="43" spans="1:14" ht="15" thickBot="1">
      <c r="A43" s="36">
        <v>12</v>
      </c>
      <c r="B43" s="37" t="s">
        <v>91</v>
      </c>
      <c r="C43" s="37" t="s">
        <v>91</v>
      </c>
      <c r="D43" s="38" t="e">
        <f t="shared" si="7"/>
        <v>#VALUE!</v>
      </c>
      <c r="E43" s="39">
        <v>2</v>
      </c>
      <c r="F43" s="78" t="e">
        <f t="shared" si="5"/>
        <v>#VALUE!</v>
      </c>
      <c r="G43" s="41"/>
      <c r="H43" s="40" t="e">
        <f t="shared" si="6"/>
        <v>#VALUE!</v>
      </c>
      <c r="K43" s="49" t="s">
        <v>280</v>
      </c>
      <c r="L43" s="47">
        <v>20</v>
      </c>
      <c r="M43" s="48"/>
      <c r="N43" s="48"/>
    </row>
    <row r="44" spans="1:14" ht="15" thickBot="1">
      <c r="A44" s="36">
        <v>13</v>
      </c>
      <c r="B44" s="37" t="s">
        <v>91</v>
      </c>
      <c r="C44" s="37" t="s">
        <v>91</v>
      </c>
      <c r="D44" s="38" t="e">
        <f t="shared" si="7"/>
        <v>#VALUE!</v>
      </c>
      <c r="E44" s="39">
        <v>2</v>
      </c>
      <c r="F44" s="78" t="e">
        <f t="shared" si="5"/>
        <v>#VALUE!</v>
      </c>
      <c r="G44" s="41"/>
      <c r="H44" s="40" t="e">
        <f t="shared" si="6"/>
        <v>#VALUE!</v>
      </c>
      <c r="K44" s="49" t="s">
        <v>296</v>
      </c>
      <c r="L44" s="47">
        <v>0.6</v>
      </c>
      <c r="M44" s="48"/>
      <c r="N44" s="48"/>
    </row>
    <row r="45" spans="1:14" ht="15" thickBot="1">
      <c r="A45" s="36">
        <v>14</v>
      </c>
      <c r="B45" s="37" t="s">
        <v>91</v>
      </c>
      <c r="C45" s="37" t="s">
        <v>91</v>
      </c>
      <c r="D45" s="38" t="e">
        <f t="shared" si="7"/>
        <v>#VALUE!</v>
      </c>
      <c r="E45" s="39">
        <v>2</v>
      </c>
      <c r="F45" s="78" t="e">
        <f t="shared" si="5"/>
        <v>#VALUE!</v>
      </c>
      <c r="G45" s="41"/>
      <c r="H45" s="40" t="e">
        <f t="shared" si="6"/>
        <v>#VALUE!</v>
      </c>
      <c r="K45" s="49" t="s">
        <v>297</v>
      </c>
      <c r="L45" s="47">
        <v>5000</v>
      </c>
      <c r="M45" s="48"/>
      <c r="N45" s="48"/>
    </row>
    <row r="46" spans="1:14" ht="15" thickBot="1">
      <c r="A46" s="36">
        <v>15</v>
      </c>
      <c r="B46" s="37" t="s">
        <v>91</v>
      </c>
      <c r="C46" s="37" t="s">
        <v>91</v>
      </c>
      <c r="D46" s="38" t="e">
        <f t="shared" si="7"/>
        <v>#VALUE!</v>
      </c>
      <c r="E46" s="39">
        <v>2</v>
      </c>
      <c r="F46" s="78" t="e">
        <f t="shared" si="5"/>
        <v>#VALUE!</v>
      </c>
      <c r="G46" s="41"/>
      <c r="H46" s="40" t="e">
        <f t="shared" si="6"/>
        <v>#VALUE!</v>
      </c>
      <c r="K46" s="49" t="s">
        <v>298</v>
      </c>
      <c r="L46" s="97">
        <v>5000</v>
      </c>
      <c r="M46" s="50"/>
      <c r="N46" s="51"/>
    </row>
    <row r="47" spans="1:14" ht="15" thickBot="1">
      <c r="A47" s="36">
        <v>16</v>
      </c>
      <c r="B47" s="37" t="s">
        <v>91</v>
      </c>
      <c r="C47" s="37" t="s">
        <v>91</v>
      </c>
      <c r="D47" s="38" t="e">
        <f t="shared" si="7"/>
        <v>#VALUE!</v>
      </c>
      <c r="E47" s="39">
        <v>2</v>
      </c>
      <c r="F47" s="78" t="e">
        <f t="shared" si="5"/>
        <v>#VALUE!</v>
      </c>
      <c r="G47" s="41"/>
      <c r="H47" s="40" t="e">
        <f t="shared" si="6"/>
        <v>#VALUE!</v>
      </c>
      <c r="K47" s="49" t="s">
        <v>287</v>
      </c>
      <c r="L47" s="48"/>
      <c r="M47" s="98">
        <f>((L39*L40*L41*L43)/1000)*L44</f>
        <v>2130</v>
      </c>
      <c r="N47" s="54">
        <f>M47*L42</f>
        <v>4260</v>
      </c>
    </row>
    <row r="48" spans="1:14" ht="15" thickBot="1">
      <c r="A48" s="36">
        <v>17</v>
      </c>
      <c r="B48" s="37" t="s">
        <v>91</v>
      </c>
      <c r="C48" s="37" t="s">
        <v>91</v>
      </c>
      <c r="D48" s="38" t="e">
        <f t="shared" si="7"/>
        <v>#VALUE!</v>
      </c>
      <c r="E48" s="39">
        <v>2</v>
      </c>
      <c r="F48" s="78" t="e">
        <f t="shared" si="5"/>
        <v>#VALUE!</v>
      </c>
      <c r="G48" s="41"/>
      <c r="H48" s="40" t="e">
        <f t="shared" si="6"/>
        <v>#VALUE!</v>
      </c>
      <c r="K48" s="74" t="s">
        <v>299</v>
      </c>
      <c r="L48" s="48"/>
      <c r="M48" s="50"/>
      <c r="N48" s="99">
        <f>(L45+L46)/N47</f>
        <v>2.347417840375587</v>
      </c>
    </row>
    <row r="49" spans="1:14" ht="15" thickBot="1">
      <c r="A49" s="36">
        <v>18</v>
      </c>
      <c r="B49" s="37" t="s">
        <v>91</v>
      </c>
      <c r="C49" s="37" t="s">
        <v>91</v>
      </c>
      <c r="D49" s="38" t="e">
        <f t="shared" si="7"/>
        <v>#VALUE!</v>
      </c>
      <c r="E49" s="39">
        <v>2</v>
      </c>
      <c r="F49" s="78" t="e">
        <f t="shared" si="5"/>
        <v>#VALUE!</v>
      </c>
      <c r="G49" s="41"/>
      <c r="H49" s="40" t="e">
        <f t="shared" si="6"/>
        <v>#VALUE!</v>
      </c>
      <c r="K49" s="74" t="s">
        <v>300</v>
      </c>
      <c r="L49" s="48"/>
      <c r="M49" s="50"/>
      <c r="N49" s="99">
        <f>N47*10-L45-L46</f>
        <v>32600</v>
      </c>
    </row>
    <row r="50" spans="1:14" ht="15" thickBot="1">
      <c r="A50" s="36">
        <v>19</v>
      </c>
      <c r="B50" s="37" t="s">
        <v>91</v>
      </c>
      <c r="C50" s="37" t="s">
        <v>91</v>
      </c>
      <c r="D50" s="38" t="e">
        <f t="shared" si="7"/>
        <v>#VALUE!</v>
      </c>
      <c r="E50" s="39">
        <v>2</v>
      </c>
      <c r="F50" s="78" t="e">
        <f t="shared" si="5"/>
        <v>#VALUE!</v>
      </c>
      <c r="G50" s="41"/>
      <c r="H50" s="40" t="e">
        <f t="shared" si="6"/>
        <v>#VALUE!</v>
      </c>
    </row>
    <row r="51" spans="1:14" ht="15" thickBot="1">
      <c r="A51" s="36">
        <v>20</v>
      </c>
      <c r="B51" s="37"/>
      <c r="C51" s="37"/>
      <c r="D51" s="38" t="e">
        <f>C51-C50</f>
        <v>#VALUE!</v>
      </c>
      <c r="E51" s="39">
        <v>2</v>
      </c>
      <c r="F51" s="78" t="e">
        <f t="shared" si="5"/>
        <v>#VALUE!</v>
      </c>
      <c r="G51" s="41"/>
      <c r="H51" s="40" t="e">
        <f t="shared" si="6"/>
        <v>#VALUE!</v>
      </c>
    </row>
    <row r="52" spans="1:14" ht="18">
      <c r="A52" s="36" t="s">
        <v>163</v>
      </c>
      <c r="B52" s="42" t="s">
        <v>91</v>
      </c>
      <c r="C52" s="42" t="s">
        <v>91</v>
      </c>
      <c r="D52" s="38" t="e">
        <f>SUM(D32:D51)</f>
        <v>#VALUE!</v>
      </c>
      <c r="E52" s="43"/>
      <c r="F52" s="78" t="e">
        <f>AVERAGE(F32:F50)</f>
        <v>#VALUE!</v>
      </c>
      <c r="G52" s="44" t="e">
        <f>AVERAGE(G32:G51)</f>
        <v>#DIV/0!</v>
      </c>
      <c r="H52" s="40" t="e">
        <f>AVERAGE(H33:H51)</f>
        <v>#DIV/0!</v>
      </c>
    </row>
  </sheetData>
  <customSheetViews>
    <customSheetView guid="{507F482F-13C0-4805-AED4-AEDBC347912B}" showPageBreaks="1" state="hidden">
      <selection activeCell="B6" sqref="B6"/>
      <rowBreaks count="1" manualBreakCount="1">
        <brk id="26" max="16383" man="1"/>
      </rowBreaks>
      <pageMargins left="0.7" right="0.7" top="0.75" bottom="0.75" header="0.3" footer="0.3"/>
      <pageSetup paperSize="9" orientation="portrait" r:id="rId1"/>
      <headerFooter>
        <oddHeader>&amp;C7. Energiforbrug</oddHeader>
        <oddFooter>Side &amp;P af &amp;N</oddFooter>
      </headerFooter>
    </customSheetView>
    <customSheetView guid="{A1D9BC16-97D5-4B07-B3B4-7722A1CAE2B0}" state="hidden">
      <selection activeCell="B6" sqref="B6"/>
      <rowBreaks count="1" manualBreakCount="1">
        <brk id="26" max="16383" man="1"/>
      </rowBreaks>
      <pageMargins left="0.7" right="0.7" top="0.75" bottom="0.75" header="0.3" footer="0.3"/>
      <pageSetup paperSize="9" orientation="portrait" r:id="rId2"/>
      <headerFooter>
        <oddHeader>&amp;C7. Energiforbrug</oddHeader>
        <oddFooter>Side &amp;P af &amp;N</oddFooter>
      </headerFooter>
    </customSheetView>
    <customSheetView guid="{BD3BB644-FD58-43C6-8156-1BD0BBDEEE88}" state="hidden">
      <selection activeCell="B6" sqref="B6"/>
      <rowBreaks count="1" manualBreakCount="1">
        <brk id="26" max="16383" man="1"/>
      </rowBreaks>
      <pageMargins left="0.7" right="0.7" top="0.75" bottom="0.75" header="0.3" footer="0.3"/>
      <pageSetup paperSize="9" orientation="portrait" r:id="rId3"/>
      <headerFooter>
        <oddHeader>&amp;C7. Energiforbrug</oddHeader>
        <oddFooter>Side &amp;P af &amp;N</oddFooter>
      </headerFooter>
    </customSheetView>
  </customSheetViews>
  <pageMargins left="0.7" right="0.7" top="0.75" bottom="0.75" header="0.3" footer="0.3"/>
  <pageSetup paperSize="9" orientation="portrait" r:id="rId4"/>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4"/>
  <sheetViews>
    <sheetView zoomScaleNormal="100" workbookViewId="0">
      <selection activeCell="B6" sqref="B6"/>
    </sheetView>
  </sheetViews>
  <sheetFormatPr defaultRowHeight="14.4"/>
  <cols>
    <col min="2" max="2" width="11.6640625" customWidth="1"/>
    <col min="3" max="3" width="15.6640625" customWidth="1"/>
    <col min="4" max="4" width="15.44140625" customWidth="1"/>
    <col min="5" max="5" width="11" customWidth="1"/>
  </cols>
  <sheetData>
    <row r="1" spans="1:6">
      <c r="A1" s="13" t="s">
        <v>164</v>
      </c>
      <c r="B1" s="7" t="s">
        <v>190</v>
      </c>
      <c r="C1" s="58">
        <v>40909</v>
      </c>
      <c r="D1" s="6"/>
      <c r="F1" s="6"/>
    </row>
    <row r="2" spans="1:6" ht="18">
      <c r="A2" s="45"/>
      <c r="B2" s="45" t="s">
        <v>146</v>
      </c>
      <c r="C2" s="45" t="s">
        <v>187</v>
      </c>
      <c r="D2" s="45" t="s">
        <v>188</v>
      </c>
      <c r="E2" s="45" t="s">
        <v>149</v>
      </c>
      <c r="F2" s="45" t="s">
        <v>189</v>
      </c>
    </row>
    <row r="3" spans="1:6">
      <c r="A3" s="14">
        <v>0</v>
      </c>
      <c r="B3" s="15">
        <v>40909</v>
      </c>
      <c r="C3" s="16">
        <v>12000</v>
      </c>
      <c r="D3" s="16">
        <v>155000</v>
      </c>
      <c r="E3" s="16">
        <v>30</v>
      </c>
      <c r="F3" s="59">
        <f>C3/D3</f>
        <v>7.7419354838709681E-2</v>
      </c>
    </row>
    <row r="4" spans="1:6">
      <c r="A4" s="14">
        <v>0</v>
      </c>
      <c r="B4" s="15">
        <v>40969</v>
      </c>
      <c r="C4" s="16">
        <v>15000</v>
      </c>
      <c r="D4" s="16">
        <v>300000</v>
      </c>
      <c r="E4" s="16">
        <f>B4-B3</f>
        <v>60</v>
      </c>
      <c r="F4" s="59">
        <f>C4/D4</f>
        <v>0.05</v>
      </c>
    </row>
    <row r="5" spans="1:6">
      <c r="A5" s="18">
        <v>1</v>
      </c>
      <c r="B5" s="19"/>
      <c r="C5" s="20"/>
      <c r="D5" s="57"/>
      <c r="E5" s="22">
        <f>B5-C1</f>
        <v>-40909</v>
      </c>
      <c r="F5" s="60" t="e">
        <f>C5/D5</f>
        <v>#DIV/0!</v>
      </c>
    </row>
    <row r="6" spans="1:6">
      <c r="A6" s="18">
        <v>2</v>
      </c>
      <c r="B6" s="162"/>
      <c r="C6" s="20"/>
      <c r="D6" s="57"/>
      <c r="E6" s="22">
        <f>B6-B5</f>
        <v>0</v>
      </c>
      <c r="F6" s="60" t="e">
        <f t="shared" ref="F6:F23" si="0">C6/D6</f>
        <v>#DIV/0!</v>
      </c>
    </row>
    <row r="7" spans="1:6">
      <c r="A7" s="18">
        <v>3</v>
      </c>
      <c r="B7" s="19" t="s">
        <v>91</v>
      </c>
      <c r="C7" s="20" t="s">
        <v>91</v>
      </c>
      <c r="D7" s="57"/>
      <c r="E7" s="22" t="e">
        <f t="shared" ref="E7:E23" si="1">B7-B6</f>
        <v>#VALUE!</v>
      </c>
      <c r="F7" s="60" t="e">
        <f t="shared" si="0"/>
        <v>#VALUE!</v>
      </c>
    </row>
    <row r="8" spans="1:6">
      <c r="A8" s="18">
        <v>4</v>
      </c>
      <c r="B8" s="19" t="s">
        <v>91</v>
      </c>
      <c r="C8" s="20" t="s">
        <v>91</v>
      </c>
      <c r="D8" s="57"/>
      <c r="E8" s="22" t="e">
        <f t="shared" si="1"/>
        <v>#VALUE!</v>
      </c>
      <c r="F8" s="60" t="e">
        <f t="shared" si="0"/>
        <v>#VALUE!</v>
      </c>
    </row>
    <row r="9" spans="1:6">
      <c r="A9" s="18">
        <v>5</v>
      </c>
      <c r="B9" s="19" t="s">
        <v>91</v>
      </c>
      <c r="C9" s="20" t="s">
        <v>91</v>
      </c>
      <c r="D9" s="57"/>
      <c r="E9" s="22" t="e">
        <f t="shared" si="1"/>
        <v>#VALUE!</v>
      </c>
      <c r="F9" s="60" t="e">
        <f t="shared" si="0"/>
        <v>#VALUE!</v>
      </c>
    </row>
    <row r="10" spans="1:6">
      <c r="A10" s="18">
        <v>6</v>
      </c>
      <c r="B10" s="19" t="s">
        <v>91</v>
      </c>
      <c r="C10" s="20" t="s">
        <v>91</v>
      </c>
      <c r="D10" s="57"/>
      <c r="E10" s="22" t="e">
        <f t="shared" si="1"/>
        <v>#VALUE!</v>
      </c>
      <c r="F10" s="60" t="e">
        <f t="shared" si="0"/>
        <v>#VALUE!</v>
      </c>
    </row>
    <row r="11" spans="1:6">
      <c r="A11" s="18">
        <v>7</v>
      </c>
      <c r="B11" s="19" t="s">
        <v>91</v>
      </c>
      <c r="C11" s="20" t="s">
        <v>91</v>
      </c>
      <c r="D11" s="57"/>
      <c r="E11" s="22" t="e">
        <f t="shared" si="1"/>
        <v>#VALUE!</v>
      </c>
      <c r="F11" s="60" t="e">
        <f t="shared" si="0"/>
        <v>#VALUE!</v>
      </c>
    </row>
    <row r="12" spans="1:6">
      <c r="A12" s="18">
        <v>8</v>
      </c>
      <c r="B12" s="19" t="s">
        <v>91</v>
      </c>
      <c r="C12" s="20" t="s">
        <v>91</v>
      </c>
      <c r="D12" s="57"/>
      <c r="E12" s="22" t="e">
        <f t="shared" si="1"/>
        <v>#VALUE!</v>
      </c>
      <c r="F12" s="60" t="e">
        <f t="shared" si="0"/>
        <v>#VALUE!</v>
      </c>
    </row>
    <row r="13" spans="1:6">
      <c r="A13" s="18">
        <v>9</v>
      </c>
      <c r="B13" s="19" t="s">
        <v>91</v>
      </c>
      <c r="C13" s="20" t="s">
        <v>91</v>
      </c>
      <c r="D13" s="57"/>
      <c r="E13" s="22" t="e">
        <f t="shared" si="1"/>
        <v>#VALUE!</v>
      </c>
      <c r="F13" s="60" t="e">
        <f t="shared" si="0"/>
        <v>#VALUE!</v>
      </c>
    </row>
    <row r="14" spans="1:6">
      <c r="A14" s="18">
        <v>10</v>
      </c>
      <c r="B14" s="19" t="s">
        <v>91</v>
      </c>
      <c r="C14" s="20" t="s">
        <v>91</v>
      </c>
      <c r="D14" s="57"/>
      <c r="E14" s="22" t="e">
        <f t="shared" si="1"/>
        <v>#VALUE!</v>
      </c>
      <c r="F14" s="60" t="e">
        <f t="shared" si="0"/>
        <v>#VALUE!</v>
      </c>
    </row>
    <row r="15" spans="1:6">
      <c r="A15" s="18">
        <v>11</v>
      </c>
      <c r="B15" s="19" t="s">
        <v>91</v>
      </c>
      <c r="C15" s="20" t="s">
        <v>91</v>
      </c>
      <c r="D15" s="57"/>
      <c r="E15" s="22" t="e">
        <f t="shared" si="1"/>
        <v>#VALUE!</v>
      </c>
      <c r="F15" s="60" t="e">
        <f t="shared" si="0"/>
        <v>#VALUE!</v>
      </c>
    </row>
    <row r="16" spans="1:6">
      <c r="A16" s="18">
        <v>13</v>
      </c>
      <c r="B16" s="19" t="s">
        <v>91</v>
      </c>
      <c r="C16" s="20" t="s">
        <v>91</v>
      </c>
      <c r="D16" s="57"/>
      <c r="E16" s="22" t="e">
        <f t="shared" si="1"/>
        <v>#VALUE!</v>
      </c>
      <c r="F16" s="60" t="e">
        <f t="shared" si="0"/>
        <v>#VALUE!</v>
      </c>
    </row>
    <row r="17" spans="1:6">
      <c r="A17" s="18">
        <v>14</v>
      </c>
      <c r="B17" s="19" t="s">
        <v>91</v>
      </c>
      <c r="C17" s="20" t="s">
        <v>91</v>
      </c>
      <c r="D17" s="57"/>
      <c r="E17" s="22" t="e">
        <f t="shared" si="1"/>
        <v>#VALUE!</v>
      </c>
      <c r="F17" s="60" t="e">
        <f t="shared" si="0"/>
        <v>#VALUE!</v>
      </c>
    </row>
    <row r="18" spans="1:6">
      <c r="A18" s="18">
        <v>15</v>
      </c>
      <c r="B18" s="19" t="s">
        <v>91</v>
      </c>
      <c r="C18" s="20" t="s">
        <v>91</v>
      </c>
      <c r="D18" s="57"/>
      <c r="E18" s="22" t="e">
        <f t="shared" si="1"/>
        <v>#VALUE!</v>
      </c>
      <c r="F18" s="60" t="e">
        <f t="shared" si="0"/>
        <v>#VALUE!</v>
      </c>
    </row>
    <row r="19" spans="1:6">
      <c r="A19" s="18">
        <v>16</v>
      </c>
      <c r="B19" s="19" t="s">
        <v>91</v>
      </c>
      <c r="C19" s="20" t="s">
        <v>91</v>
      </c>
      <c r="D19" s="57"/>
      <c r="E19" s="22" t="e">
        <f t="shared" si="1"/>
        <v>#VALUE!</v>
      </c>
      <c r="F19" s="60" t="e">
        <f t="shared" si="0"/>
        <v>#VALUE!</v>
      </c>
    </row>
    <row r="20" spans="1:6">
      <c r="A20" s="18">
        <v>17</v>
      </c>
      <c r="B20" s="19" t="s">
        <v>91</v>
      </c>
      <c r="C20" s="20" t="s">
        <v>91</v>
      </c>
      <c r="D20" s="57"/>
      <c r="E20" s="22" t="e">
        <f t="shared" si="1"/>
        <v>#VALUE!</v>
      </c>
      <c r="F20" s="60" t="e">
        <f t="shared" si="0"/>
        <v>#VALUE!</v>
      </c>
    </row>
    <row r="21" spans="1:6">
      <c r="A21" s="18">
        <v>18</v>
      </c>
      <c r="B21" s="19" t="s">
        <v>91</v>
      </c>
      <c r="C21" s="20" t="s">
        <v>91</v>
      </c>
      <c r="D21" s="57"/>
      <c r="E21" s="22" t="e">
        <f t="shared" si="1"/>
        <v>#VALUE!</v>
      </c>
      <c r="F21" s="60" t="e">
        <f t="shared" si="0"/>
        <v>#VALUE!</v>
      </c>
    </row>
    <row r="22" spans="1:6">
      <c r="A22" s="18">
        <v>19</v>
      </c>
      <c r="B22" s="19" t="s">
        <v>91</v>
      </c>
      <c r="C22" s="20" t="s">
        <v>91</v>
      </c>
      <c r="D22" s="57"/>
      <c r="E22" s="22" t="e">
        <f t="shared" si="1"/>
        <v>#VALUE!</v>
      </c>
      <c r="F22" s="60" t="e">
        <f t="shared" si="0"/>
        <v>#VALUE!</v>
      </c>
    </row>
    <row r="23" spans="1:6">
      <c r="A23" s="18">
        <v>20</v>
      </c>
      <c r="B23" s="19" t="s">
        <v>91</v>
      </c>
      <c r="C23" s="20" t="s">
        <v>91</v>
      </c>
      <c r="D23" s="57"/>
      <c r="E23" s="22" t="e">
        <f t="shared" si="1"/>
        <v>#VALUE!</v>
      </c>
      <c r="F23" s="60" t="e">
        <f t="shared" si="0"/>
        <v>#VALUE!</v>
      </c>
    </row>
    <row r="24" spans="1:6">
      <c r="A24" s="18"/>
      <c r="B24" s="19"/>
      <c r="C24" s="20"/>
      <c r="D24" s="57"/>
      <c r="E24" s="22"/>
      <c r="F24" s="22"/>
    </row>
  </sheetData>
  <customSheetViews>
    <customSheetView guid="{507F482F-13C0-4805-AED4-AEDBC347912B}" showPageBreaks="1" state="hidden">
      <selection activeCell="B6" sqref="B6"/>
      <pageMargins left="0.7" right="0.7" top="0.75" bottom="0.75" header="0.3" footer="0.3"/>
      <pageSetup paperSize="9" orientation="portrait" r:id="rId1"/>
      <headerFooter>
        <oddHeader>&amp;C8. Økologiprocent</oddHeader>
        <oddFooter>Side &amp;P af &amp;N</oddFooter>
      </headerFooter>
    </customSheetView>
    <customSheetView guid="{A1D9BC16-97D5-4B07-B3B4-7722A1CAE2B0}" state="hidden">
      <selection activeCell="B6" sqref="B6"/>
      <pageMargins left="0.7" right="0.7" top="0.75" bottom="0.75" header="0.3" footer="0.3"/>
      <pageSetup paperSize="9" orientation="portrait" r:id="rId2"/>
      <headerFooter>
        <oddHeader>&amp;C8. Økologiprocent</oddHeader>
        <oddFooter>Side &amp;P af &amp;N</oddFooter>
      </headerFooter>
    </customSheetView>
    <customSheetView guid="{BD3BB644-FD58-43C6-8156-1BD0BBDEEE88}" state="hidden">
      <selection activeCell="B6" sqref="B6"/>
      <pageMargins left="0.7" right="0.7" top="0.75" bottom="0.75" header="0.3" footer="0.3"/>
      <pageSetup paperSize="9" orientation="portrait" r:id="rId3"/>
      <headerFooter>
        <oddHeader>&amp;C8. Økologiprocent</oddHeader>
        <oddFooter>Side &amp;P af &amp;N</oddFooter>
      </headerFooter>
    </customSheetView>
  </customSheetViews>
  <pageMargins left="0.7" right="0.7" top="0.75" bottom="0.75" header="0.3" footer="0.3"/>
  <pageSetup paperSize="9" orientation="portrait" r:id="rId4"/>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A. Virksomhedsdata</vt:lpstr>
      <vt:lpstr>B. Kriterier</vt:lpstr>
      <vt:lpstr>C. Introduktion</vt:lpstr>
      <vt:lpstr>1.Miljøledelse</vt:lpstr>
      <vt:lpstr>4.Vandforbrug</vt:lpstr>
      <vt:lpstr>5. Rengøring</vt:lpstr>
      <vt:lpstr>6.Affaldsplan</vt:lpstr>
      <vt:lpstr>7.Energiforbrug</vt:lpstr>
      <vt:lpstr>8. Økologiprocent</vt:lpstr>
      <vt:lpstr>1. Miljøledelse</vt:lpstr>
      <vt:lpstr>4. Vandforbrug</vt:lpstr>
      <vt:lpstr>5. Rengøring og midler</vt:lpstr>
      <vt:lpstr>6. Affaldsplan</vt:lpstr>
      <vt:lpstr>7. Energiforbrug</vt:lpstr>
      <vt:lpstr>8.1 Økologiprocent</vt:lpstr>
      <vt:lpstr>8.2 Madspildsprocedure</vt:lpstr>
      <vt:lpstr>12. Grøn indkøbspoltik</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2021-10-11T10:38:14Z</cp:lastPrinted>
  <dcterms:created xsi:type="dcterms:W3CDTF">2011-09-26T07:33:02Z</dcterms:created>
  <dcterms:modified xsi:type="dcterms:W3CDTF">2023-03-29T15:33:25Z</dcterms:modified>
</cp:coreProperties>
</file>